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os web\"/>
    </mc:Choice>
  </mc:AlternateContent>
  <xr:revisionPtr revIDLastSave="0" documentId="8_{C24FDE2D-F8E0-4113-A7E5-EE631D75C309}" xr6:coauthVersionLast="47" xr6:coauthVersionMax="47" xr10:uidLastSave="{00000000-0000-0000-0000-000000000000}"/>
  <bookViews>
    <workbookView xWindow="28680" yWindow="-120" windowWidth="29040" windowHeight="15720" tabRatio="735" firstSheet="2" activeTab="8" xr2:uid="{00000000-000D-0000-FFFF-FFFF00000000}"/>
  </bookViews>
  <sheets>
    <sheet name="Resultados" sheetId="72" r:id="rId1"/>
    <sheet name="Resultados divisiones" sheetId="84" r:id="rId2"/>
    <sheet name="Mercados" sheetId="13" r:id="rId3"/>
    <sheet name="Efecto dólar" sheetId="33" r:id="rId4"/>
    <sheet name="Compras" sheetId="18" r:id="rId5"/>
    <sheet name="Costes" sheetId="85" r:id="rId6"/>
    <sheet name="Personal" sheetId="66" r:id="rId7"/>
    <sheet name="Balance" sheetId="19" r:id="rId8"/>
    <sheet name="Ratios " sheetId="57" r:id="rId9"/>
  </sheets>
  <definedNames>
    <definedName name="_xlnm.Print_Area" localSheetId="7">Balance!$B$2:$J$23</definedName>
    <definedName name="_xlnm.Print_Area" localSheetId="4">Compras!$B$4:$J$23</definedName>
    <definedName name="_xlnm.Print_Area" localSheetId="5">Costes!$B$2:$H$35</definedName>
    <definedName name="_xlnm.Print_Area" localSheetId="3">'Efecto dólar'!$B$6:$AA$37</definedName>
    <definedName name="_xlnm.Print_Area" localSheetId="2">Mercados!$C$3:$R$32</definedName>
    <definedName name="_xlnm.Print_Area" localSheetId="8">'Ratios '!$B$4:$F$28</definedName>
    <definedName name="_xlnm.Print_Area" localSheetId="0">Resultados!$A$1:$E$31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66" l="1"/>
  <c r="T16" i="66"/>
  <c r="T15" i="66"/>
  <c r="T14" i="66"/>
  <c r="T13" i="66"/>
  <c r="T12" i="66"/>
  <c r="T11" i="66"/>
  <c r="T10" i="66"/>
  <c r="T9" i="66"/>
  <c r="K9" i="66"/>
  <c r="Q19" i="66"/>
  <c r="Q16" i="66"/>
  <c r="Q15" i="66"/>
  <c r="Q14" i="66"/>
  <c r="Q13" i="66"/>
  <c r="Q12" i="66"/>
  <c r="Q11" i="66"/>
  <c r="Q10" i="66"/>
  <c r="Q9" i="66"/>
  <c r="E9" i="66"/>
  <c r="N9" i="66"/>
  <c r="H10" i="66"/>
  <c r="H9" i="66"/>
  <c r="H16" i="66"/>
  <c r="H8" i="18"/>
  <c r="H7" i="18"/>
  <c r="H6" i="18"/>
  <c r="X9" i="33"/>
  <c r="N13" i="33"/>
  <c r="R13" i="33"/>
  <c r="G13" i="13"/>
  <c r="G12" i="13"/>
  <c r="G10" i="13"/>
  <c r="G8" i="13"/>
  <c r="R25" i="84"/>
  <c r="F9" i="84"/>
  <c r="X13" i="33"/>
  <c r="U13" i="33"/>
  <c r="W13" i="33"/>
  <c r="T13" i="33"/>
  <c r="J13" i="33"/>
  <c r="I13" i="33"/>
  <c r="H13" i="33"/>
  <c r="E13" i="33"/>
  <c r="D13" i="33"/>
  <c r="X11" i="33"/>
  <c r="X10" i="33"/>
  <c r="W11" i="33"/>
  <c r="W10" i="33"/>
  <c r="W9" i="33"/>
  <c r="U9" i="33"/>
  <c r="T10" i="33"/>
  <c r="T9" i="33"/>
  <c r="J11" i="33"/>
  <c r="J10" i="33"/>
  <c r="J9" i="33"/>
  <c r="F13" i="33"/>
  <c r="F9" i="33"/>
  <c r="D23" i="19" l="1"/>
  <c r="F23" i="19"/>
  <c r="V20" i="84" l="1"/>
  <c r="U20" i="84"/>
  <c r="T20" i="84"/>
  <c r="N20" i="84"/>
  <c r="M20" i="84"/>
  <c r="L20" i="84"/>
  <c r="J20" i="84"/>
  <c r="I20" i="84"/>
  <c r="H20" i="84"/>
  <c r="F20" i="84"/>
  <c r="E20" i="84"/>
  <c r="D20" i="84"/>
  <c r="T13" i="84"/>
  <c r="D15" i="84"/>
  <c r="U13" i="84"/>
  <c r="J39" i="72"/>
  <c r="J37" i="72"/>
  <c r="J35" i="72"/>
  <c r="J33" i="72"/>
  <c r="J30" i="72"/>
  <c r="J22" i="72"/>
  <c r="J14" i="72"/>
  <c r="H6" i="72"/>
  <c r="D37" i="72"/>
  <c r="E37" i="72"/>
  <c r="I35" i="72"/>
  <c r="F37" i="72"/>
  <c r="F33" i="72"/>
  <c r="G35" i="72"/>
  <c r="I33" i="72"/>
  <c r="G33" i="72"/>
  <c r="E33" i="72"/>
  <c r="E35" i="72" s="1"/>
  <c r="F13" i="72" l="1"/>
  <c r="F6" i="72"/>
  <c r="F21" i="19"/>
  <c r="F18" i="19"/>
  <c r="F7" i="19"/>
  <c r="F11" i="19" s="1"/>
  <c r="F14" i="85"/>
  <c r="F10" i="85"/>
  <c r="F6" i="85"/>
  <c r="F8" i="18"/>
  <c r="F6" i="18" s="1"/>
  <c r="F16" i="18" s="1"/>
  <c r="Q13" i="33"/>
  <c r="P13" i="33"/>
  <c r="V16" i="13"/>
  <c r="V14" i="13"/>
  <c r="V13" i="13"/>
  <c r="V12" i="13"/>
  <c r="V10" i="13"/>
  <c r="V8" i="13"/>
  <c r="P10" i="13"/>
  <c r="P16" i="13" s="1"/>
  <c r="K10" i="13"/>
  <c r="K16" i="13" s="1"/>
  <c r="K8" i="13"/>
  <c r="F12" i="13"/>
  <c r="F10" i="13" s="1"/>
  <c r="F16" i="13" s="1"/>
  <c r="F8" i="13"/>
  <c r="U25" i="84"/>
  <c r="U24" i="84"/>
  <c r="U23" i="84"/>
  <c r="U16" i="84"/>
  <c r="U12" i="84"/>
  <c r="U11" i="84"/>
  <c r="U9" i="84"/>
  <c r="Q15" i="84"/>
  <c r="Q18" i="84" s="1"/>
  <c r="M15" i="84"/>
  <c r="M18" i="84" s="1"/>
  <c r="I15" i="84"/>
  <c r="I18" i="84" s="1"/>
  <c r="E15" i="84"/>
  <c r="E18" i="84" s="1"/>
  <c r="F17" i="85" l="1"/>
  <c r="U15" i="84"/>
  <c r="U18" i="84" s="1"/>
  <c r="F22" i="72"/>
  <c r="F26" i="72" s="1"/>
  <c r="F30" i="72" s="1"/>
  <c r="T8" i="13"/>
  <c r="T14" i="13"/>
  <c r="T13" i="13"/>
  <c r="T12" i="13"/>
  <c r="J19" i="66" l="1"/>
  <c r="D19" i="66"/>
  <c r="E17" i="66" s="1"/>
  <c r="G19" i="66"/>
  <c r="S19" i="66"/>
  <c r="P19" i="66"/>
  <c r="M19" i="66"/>
  <c r="T25" i="84"/>
  <c r="T16" i="84"/>
  <c r="N12" i="66" l="1"/>
  <c r="N11" i="66"/>
  <c r="N17" i="66"/>
  <c r="N14" i="66"/>
  <c r="N16" i="66"/>
  <c r="N15" i="66"/>
  <c r="N13" i="66"/>
  <c r="N10" i="66"/>
  <c r="D21" i="19"/>
  <c r="D13" i="72" l="1"/>
  <c r="K16" i="66" l="1"/>
  <c r="K15" i="66"/>
  <c r="K14" i="66"/>
  <c r="K13" i="66"/>
  <c r="K12" i="66"/>
  <c r="K11" i="66"/>
  <c r="K10" i="66"/>
  <c r="H15" i="66"/>
  <c r="H14" i="66"/>
  <c r="H13" i="66"/>
  <c r="H12" i="66"/>
  <c r="H11" i="66"/>
  <c r="K19" i="66"/>
  <c r="D14" i="85"/>
  <c r="E12" i="66" l="1"/>
  <c r="E11" i="66"/>
  <c r="E15" i="66"/>
  <c r="E16" i="66"/>
  <c r="E13" i="66"/>
  <c r="H19" i="66"/>
  <c r="E10" i="66"/>
  <c r="E14" i="66"/>
  <c r="D7" i="19" l="1"/>
  <c r="D11" i="19" s="1"/>
  <c r="D6" i="72"/>
  <c r="T11" i="33" l="1"/>
  <c r="M13" i="33"/>
  <c r="H31" i="72"/>
  <c r="H27" i="72"/>
  <c r="H39" i="72"/>
  <c r="V16" i="84" l="1"/>
  <c r="R16" i="84" l="1"/>
  <c r="P15" i="84"/>
  <c r="P18" i="84" s="1"/>
  <c r="L15" i="84"/>
  <c r="L18" i="84" s="1"/>
  <c r="N18" i="84" s="1"/>
  <c r="H15" i="84"/>
  <c r="H18" i="84" s="1"/>
  <c r="D18" i="84"/>
  <c r="T9" i="84"/>
  <c r="T12" i="84" l="1"/>
  <c r="V12" i="84" s="1"/>
  <c r="T11" i="84"/>
  <c r="N12" i="84"/>
  <c r="J12" i="84"/>
  <c r="F12" i="84"/>
  <c r="T15" i="84" l="1"/>
  <c r="T18" i="84" s="1"/>
  <c r="T24" i="84"/>
  <c r="T23" i="84"/>
  <c r="D10" i="13" l="1"/>
  <c r="D8" i="18" l="1"/>
  <c r="D6" i="18" s="1"/>
  <c r="D16" i="18" s="1"/>
  <c r="D6" i="85"/>
  <c r="H21" i="19"/>
  <c r="V24" i="84" l="1"/>
  <c r="V23" i="84"/>
  <c r="D18" i="19"/>
  <c r="E30" i="72"/>
  <c r="G30" i="72"/>
  <c r="G37" i="72" s="1"/>
  <c r="I30" i="72"/>
  <c r="I37" i="72" s="1"/>
  <c r="D22" i="72"/>
  <c r="D26" i="72" s="1"/>
  <c r="J23" i="72"/>
  <c r="H23" i="72"/>
  <c r="J10" i="72"/>
  <c r="H10" i="72"/>
  <c r="J6" i="72"/>
  <c r="D30" i="72" l="1"/>
  <c r="D33" i="72" s="1"/>
  <c r="H26" i="72"/>
  <c r="F21" i="33"/>
  <c r="F20" i="33"/>
  <c r="H35" i="72" l="1"/>
  <c r="H33" i="72"/>
  <c r="H37" i="72"/>
  <c r="H30" i="72"/>
  <c r="D10" i="85"/>
  <c r="D17" i="85" s="1"/>
  <c r="N25" i="84"/>
  <c r="N24" i="84"/>
  <c r="N23" i="84"/>
  <c r="J25" i="84"/>
  <c r="J24" i="84"/>
  <c r="J23" i="84"/>
  <c r="F25" i="84"/>
  <c r="F24" i="84"/>
  <c r="F23" i="84"/>
  <c r="J14" i="18" l="1"/>
  <c r="J15" i="85"/>
  <c r="H15" i="85"/>
  <c r="J14" i="85"/>
  <c r="H14" i="85"/>
  <c r="J12" i="85"/>
  <c r="H12" i="85"/>
  <c r="J11" i="85"/>
  <c r="H11" i="85"/>
  <c r="J8" i="85"/>
  <c r="H8" i="85"/>
  <c r="J7" i="85"/>
  <c r="J10" i="85" l="1"/>
  <c r="H7" i="85"/>
  <c r="H10" i="85"/>
  <c r="J6" i="85" l="1"/>
  <c r="H6" i="85"/>
  <c r="H17" i="85" l="1"/>
  <c r="J17" i="85"/>
  <c r="R24" i="84" l="1"/>
  <c r="R23" i="84"/>
  <c r="N15" i="84"/>
  <c r="J15" i="84"/>
  <c r="F15" i="84"/>
  <c r="N11" i="84"/>
  <c r="J11" i="84"/>
  <c r="F11" i="84"/>
  <c r="N9" i="84"/>
  <c r="J9" i="84"/>
  <c r="J31" i="72"/>
  <c r="J28" i="72"/>
  <c r="H28" i="72"/>
  <c r="J27" i="72"/>
  <c r="J19" i="72"/>
  <c r="H19" i="72"/>
  <c r="J18" i="72"/>
  <c r="H18" i="72"/>
  <c r="J16" i="72"/>
  <c r="H16" i="72"/>
  <c r="H14" i="72"/>
  <c r="J11" i="72"/>
  <c r="J9" i="72"/>
  <c r="H9" i="72"/>
  <c r="J8" i="72"/>
  <c r="H8" i="72"/>
  <c r="J7" i="72"/>
  <c r="H7" i="72"/>
  <c r="V18" i="84" l="1"/>
  <c r="V25" i="84"/>
  <c r="V11" i="84"/>
  <c r="V9" i="84"/>
  <c r="F18" i="84"/>
  <c r="H13" i="72"/>
  <c r="J13" i="72"/>
  <c r="H17" i="72"/>
  <c r="J17" i="72"/>
  <c r="V15" i="84" l="1"/>
  <c r="H22" i="72"/>
  <c r="H23" i="19"/>
  <c r="J18" i="84"/>
  <c r="R18" i="84"/>
  <c r="J26" i="72" l="1"/>
  <c r="J7" i="18" l="1"/>
  <c r="J9" i="18"/>
  <c r="J10" i="18"/>
  <c r="J11" i="18"/>
  <c r="J12" i="18"/>
  <c r="H12" i="18"/>
  <c r="H11" i="18"/>
  <c r="H10" i="18"/>
  <c r="H9" i="18"/>
  <c r="Q12" i="13" l="1"/>
  <c r="W12" i="13" l="1"/>
  <c r="L12" i="13"/>
  <c r="W14" i="13" l="1"/>
  <c r="W13" i="13"/>
  <c r="U10" i="33"/>
  <c r="U11" i="33"/>
  <c r="L13" i="33"/>
  <c r="W8" i="13" l="1"/>
  <c r="I10" i="13"/>
  <c r="I16" i="13" l="1"/>
  <c r="F10" i="33" s="1"/>
  <c r="N10" i="13"/>
  <c r="T10" i="13" l="1"/>
  <c r="W10" i="13" s="1"/>
  <c r="J12" i="13"/>
  <c r="J8" i="13"/>
  <c r="J16" i="13"/>
  <c r="J14" i="13"/>
  <c r="J13" i="13"/>
  <c r="J10" i="13"/>
  <c r="N16" i="13"/>
  <c r="D16" i="13"/>
  <c r="T16" i="13" l="1"/>
  <c r="O12" i="13"/>
  <c r="F11" i="33"/>
  <c r="E12" i="13"/>
  <c r="E8" i="13"/>
  <c r="O10" i="13"/>
  <c r="O14" i="13"/>
  <c r="O16" i="13"/>
  <c r="O8" i="13"/>
  <c r="O13" i="13"/>
  <c r="E14" i="13"/>
  <c r="E10" i="13"/>
  <c r="E13" i="13"/>
  <c r="E16" i="13"/>
  <c r="U14" i="13" l="1"/>
  <c r="W16" i="13"/>
  <c r="U13" i="13"/>
  <c r="U16" i="13"/>
  <c r="U10" i="13"/>
  <c r="U12" i="13"/>
  <c r="U8" i="13"/>
  <c r="H14" i="18"/>
  <c r="H7" i="19" l="1"/>
  <c r="H8" i="19"/>
  <c r="H9" i="19"/>
  <c r="H11" i="19"/>
  <c r="H14" i="19"/>
  <c r="H15" i="19"/>
  <c r="H16" i="19"/>
  <c r="H18" i="19"/>
  <c r="H6" i="19"/>
  <c r="J8" i="19"/>
  <c r="J9" i="19"/>
  <c r="J11" i="19"/>
  <c r="J14" i="19"/>
  <c r="J15" i="19"/>
  <c r="J16" i="19"/>
  <c r="J18" i="19"/>
  <c r="J6" i="19"/>
  <c r="J7" i="19"/>
  <c r="Q8" i="13" l="1"/>
  <c r="Q14" i="13"/>
  <c r="Q13" i="13"/>
  <c r="L8" i="13"/>
  <c r="J8" i="18" l="1"/>
  <c r="L14" i="13"/>
  <c r="L13" i="13"/>
  <c r="G14" i="13"/>
  <c r="J6" i="18" l="1"/>
  <c r="L10" i="13"/>
  <c r="Q10" i="13"/>
  <c r="L16" i="13" l="1"/>
  <c r="Q16" i="13"/>
  <c r="G16" i="13" l="1"/>
  <c r="X172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 Rumanía
4 Italia
7 Francia
1 Reino Unido
</t>
        </r>
      </text>
    </comment>
    <comment ref="E42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 Rumanía
4 Italia
3 francia
</t>
        </r>
      </text>
    </comment>
    <comment ref="D43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Suiza
</t>
        </r>
      </text>
    </comment>
    <comment ref="E43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Suiza
</t>
        </r>
      </text>
    </comment>
    <comment ref="D44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Filipinas
1 Vietnam
1 Venezuela
3 Uruguay
2 Rep. Dominicana
1 Marruecos
1 Guinea_Bissau
1 Fed. Rusa
1 Argentina</t>
        </r>
      </text>
    </comment>
    <comment ref="E44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Filipinas
1 Vietnam
1 Venezuela
2 Uruguay
2 Rep. Dominicana
1 Marruecos
1 Guinea_Bissau
1 Fed. Rusa
1 Argentina</t>
        </r>
      </text>
    </comment>
  </commentList>
</comments>
</file>

<file path=xl/sharedStrings.xml><?xml version="1.0" encoding="utf-8"?>
<sst xmlns="http://schemas.openxmlformats.org/spreadsheetml/2006/main" count="318" uniqueCount="195">
  <si>
    <t>Total</t>
  </si>
  <si>
    <t>Farmacia</t>
  </si>
  <si>
    <t>Derivados del cloro</t>
  </si>
  <si>
    <t>Química Intermedia</t>
  </si>
  <si>
    <t>Otros</t>
  </si>
  <si>
    <t>Ventas</t>
  </si>
  <si>
    <t>Compras</t>
  </si>
  <si>
    <t>Ejercicio</t>
  </si>
  <si>
    <t>Electricidad</t>
  </si>
  <si>
    <t>Aprovisionamientos</t>
  </si>
  <si>
    <t>Suministros</t>
  </si>
  <si>
    <t>España</t>
  </si>
  <si>
    <t>Exterior</t>
  </si>
  <si>
    <t xml:space="preserve">Suministros totales </t>
  </si>
  <si>
    <t>Gas y vapor</t>
  </si>
  <si>
    <t xml:space="preserve">Agua </t>
  </si>
  <si>
    <t>Margen A&amp;S</t>
  </si>
  <si>
    <t>Aprovisionamientos y suministros</t>
  </si>
  <si>
    <t>División de química intermedia</t>
  </si>
  <si>
    <t>División de farmacia</t>
  </si>
  <si>
    <t>Amortizaciones</t>
  </si>
  <si>
    <t>Ebit</t>
  </si>
  <si>
    <t>Resultado financiero</t>
  </si>
  <si>
    <t>Resultado antes de impuestos</t>
  </si>
  <si>
    <t>Activos</t>
  </si>
  <si>
    <t>Pasivos</t>
  </si>
  <si>
    <t>Inversiones en inmovilizado</t>
  </si>
  <si>
    <t>Cifra de negocios</t>
  </si>
  <si>
    <t>División de derivados del cloro</t>
  </si>
  <si>
    <t>Activos no corrientes</t>
  </si>
  <si>
    <t>Capital circulante</t>
  </si>
  <si>
    <t>Pasivos corrientes</t>
  </si>
  <si>
    <t>Recursos empleados</t>
  </si>
  <si>
    <t>Provisiones y otras deudas</t>
  </si>
  <si>
    <t>Origen de fondos</t>
  </si>
  <si>
    <t>Análisis económico del balance</t>
  </si>
  <si>
    <t>Activos corrientes</t>
  </si>
  <si>
    <t>Impuestos a las ganancias</t>
  </si>
  <si>
    <t>Gastos de personal</t>
  </si>
  <si>
    <t>Otros gastos de explotación</t>
  </si>
  <si>
    <t>Gastos</t>
  </si>
  <si>
    <t>Ingresos</t>
  </si>
  <si>
    <t>Gastos variables</t>
  </si>
  <si>
    <t>Gastos fijos</t>
  </si>
  <si>
    <t>Personal</t>
  </si>
  <si>
    <t>Gastos no recurrentes</t>
  </si>
  <si>
    <t>PER</t>
  </si>
  <si>
    <t>CFA (euros)</t>
  </si>
  <si>
    <t>Cotización (euros/acción)</t>
  </si>
  <si>
    <t>Bursátiles</t>
  </si>
  <si>
    <t>Margen bruto/ingresos (%)</t>
  </si>
  <si>
    <t>Productividad (euros/persona)</t>
  </si>
  <si>
    <t>Operativos</t>
  </si>
  <si>
    <t>Período medio de pago (días)</t>
  </si>
  <si>
    <t>Período medio de cobro (días)</t>
  </si>
  <si>
    <t>ROCE (%)</t>
  </si>
  <si>
    <t>Liquidez</t>
  </si>
  <si>
    <t>Financieros</t>
  </si>
  <si>
    <t>Miles de euros</t>
  </si>
  <si>
    <t>Variación (%)</t>
  </si>
  <si>
    <t>Otros ingresos de explotación</t>
  </si>
  <si>
    <t>Cobertura de financiación del inmovilizado</t>
  </si>
  <si>
    <t>Producción (miles de toneladas)</t>
  </si>
  <si>
    <t>Capitalización (miles de euros)</t>
  </si>
  <si>
    <t xml:space="preserve"> –</t>
  </si>
  <si>
    <t>Margen de ebitda ordinario/ventas (%)</t>
  </si>
  <si>
    <t>Variación</t>
  </si>
  <si>
    <t>Neto</t>
  </si>
  <si>
    <t>Hombres</t>
  </si>
  <si>
    <t>Mujeres</t>
  </si>
  <si>
    <t>Técnicos</t>
  </si>
  <si>
    <t>Participación en ganancias de asociadas</t>
  </si>
  <si>
    <t>Ventas de productos</t>
  </si>
  <si>
    <t>Total  consolidado</t>
  </si>
  <si>
    <t>Cuenta de pérdidas y ganancias consolidada</t>
  </si>
  <si>
    <t>Total Ercros</t>
  </si>
  <si>
    <t>Margen ebitda/cifra de negocios ( %)</t>
  </si>
  <si>
    <t>Ventas por areas geográficas</t>
  </si>
  <si>
    <t>Compras y ventas en dólares</t>
  </si>
  <si>
    <t>Miles $</t>
  </si>
  <si>
    <t>Variación (M€)</t>
  </si>
  <si>
    <t>Ratio de apalancamiento (DFN/PT)</t>
  </si>
  <si>
    <t>Ratio de solvencia (DFN/ebitda ordinario)</t>
  </si>
  <si>
    <t> Variación (%)</t>
  </si>
  <si>
    <t>Variación (miles de €)</t>
  </si>
  <si>
    <t>Beneficio por acción (€)</t>
  </si>
  <si>
    <t>(%)</t>
  </si>
  <si>
    <t>Cuota
(%)</t>
  </si>
  <si>
    <t>% /ventas</t>
  </si>
  <si>
    <t>% /compras</t>
  </si>
  <si>
    <t>Variación (m€)</t>
  </si>
  <si>
    <t>Equiv.
Miles €</t>
  </si>
  <si>
    <t>Variación
(%)</t>
  </si>
  <si>
    <t>$/€</t>
  </si>
  <si>
    <t xml:space="preserve">Tipo de cambio medio </t>
  </si>
  <si>
    <t>Estructura de la plantilla media</t>
  </si>
  <si>
    <t>Numero de personas</t>
  </si>
  <si>
    <t>Estructura de costes</t>
  </si>
  <si>
    <t>Patrimonio total (PT)</t>
  </si>
  <si>
    <t>Deuda financiera neta (DFN)</t>
  </si>
  <si>
    <t>Cuenta de pérdidas y ganacias de las divisiones</t>
  </si>
  <si>
    <t>Resto de la UE</t>
  </si>
  <si>
    <t>Resto de la OCDE</t>
  </si>
  <si>
    <t>Resto del mundo</t>
  </si>
  <si>
    <t>Apalancamiento: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</si>
  <si>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deuda neta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patrimonio total.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</si>
  <si>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grado de financiación ajena respecto del patrimonio del Grupo Ercros.</t>
    </r>
  </si>
  <si>
    <t>Solvencia: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</si>
  <si>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deuda neta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resultado bruto de explotación ordinario.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</si>
  <si>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capacidad de devolución de la financiación ajena en número de años.</t>
    </r>
  </si>
  <si>
    <t>Liquidez: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</si>
  <si>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activos corrientes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pasivos corrientes.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</si>
  <si>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capacidad para hacer frente a los compromisos de pago a corto plazo.</t>
    </r>
  </si>
  <si>
    <t>Cobertura de financiación del inmovilizado: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</si>
  <si>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(patrimonio total + pasivos no corrientes)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activos no corrientes.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</si>
  <si>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grado de financiación ajena del Grupo.</t>
    </r>
  </si>
  <si>
    <t>ROCE: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</si>
  <si>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de explotación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recursos empleados.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</si>
  <si>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nivel de rentabilidad obtenido por la empresa en su negocio ordinario en relación con la inversión realizada.</t>
    </r>
  </si>
  <si>
    <t>Período medio de cobro: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</si>
  <si>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(deudores medios del ejercicio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ventas) </t>
    </r>
    <r>
      <rPr>
        <sz val="10"/>
        <color theme="1"/>
        <rFont val="Symbol"/>
        <family val="1"/>
        <charset val="2"/>
      </rPr>
      <t>´</t>
    </r>
    <r>
      <rPr>
        <sz val="10"/>
        <color theme="1"/>
        <rFont val="Times New Roman"/>
        <family val="1"/>
      </rPr>
      <t xml:space="preserve"> 365.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</si>
  <si>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promedio de días que transcurre entre las ventas y los cobros totales del ejercicio.</t>
    </r>
  </si>
  <si>
    <t>Período medio de pago: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</si>
  <si>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promedio de días que transcurre entre las compras y los pagos totales del ejercicio.</t>
    </r>
  </si>
  <si>
    <t>Producción: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</si>
  <si>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volumen de unidades producidas.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</si>
  <si>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número de unidades físicas producidas.</t>
    </r>
  </si>
  <si>
    <t>Valor añadido: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</si>
  <si>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resultado bruto de explotación ordinario + gastos de personal.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</si>
  <si>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riqueza que genera el Grupo.</t>
    </r>
  </si>
  <si>
    <t>Productividad: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</si>
  <si>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valor añadido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nº de empleados.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</si>
  <si>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contribución media por empleado a la generación de valor añadido del Grupo.</t>
    </r>
  </si>
  <si>
    <r>
      <t xml:space="preserve">Margen bruto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ingresos: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</si>
  <si>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(ingresos 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Times New Roman"/>
        <family val="1"/>
      </rPr>
      <t xml:space="preserve"> aprovisionamientos)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ingresos.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</si>
  <si>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rentabilidad de la cartera de productos del Grupo.</t>
    </r>
  </si>
  <si>
    <r>
      <t xml:space="preserve">Margen de ebitda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ventas: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</si>
  <si>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bruto de explotación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</si>
  <si>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rentabilidad de las ventas en relación con los beneficios brutos de explotación ordinarios obtenidos.</t>
    </r>
  </si>
  <si>
    <t>Cotización: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</si>
  <si>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precio de la cotización de la acción de Ercros al cierre del ejercicio.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</si>
  <si>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valor dado por el mercado a cada acción de la Sociedad.</t>
    </r>
  </si>
  <si>
    <t>Capitalización: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</si>
  <si>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precio de cotización al cierre </t>
    </r>
    <r>
      <rPr>
        <sz val="10"/>
        <color theme="1"/>
        <rFont val="Symbol"/>
        <family val="1"/>
        <charset val="2"/>
      </rPr>
      <t>´</t>
    </r>
    <r>
      <rPr>
        <sz val="10"/>
        <color theme="1"/>
        <rFont val="Times New Roman"/>
        <family val="1"/>
      </rPr>
      <t xml:space="preserve"> número de acciones emitidas.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</si>
  <si>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valor que el mercado le asigna a los fondos propios de la Sociedad.</t>
    </r>
  </si>
  <si>
    <t>BPA: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</si>
  <si>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del ejercicio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número medio ponderado de acciones.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</si>
  <si>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beneficio que corresponde a cada acción.</t>
    </r>
  </si>
  <si>
    <t>CFA: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</si>
  <si>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</t>
    </r>
    <r>
      <rPr>
        <i/>
        <sz val="10"/>
        <color theme="1"/>
        <rFont val="Times New Roman"/>
        <family val="1"/>
      </rPr>
      <t>cash flow</t>
    </r>
    <r>
      <rPr>
        <sz val="10"/>
        <color theme="1"/>
        <rFont val="Times New Roman"/>
        <family val="1"/>
      </rPr>
      <t xml:space="preserve"> de explotación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número de acciones.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</si>
  <si>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flujo de dinero generado que corresponde a cada acción.</t>
    </r>
  </si>
  <si>
    <t>PER: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</si>
  <si>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capitalización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resultado del ejercicio.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</si>
  <si>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número de veces que el beneficio por acción está incluido en el valor de la acción.</t>
    </r>
  </si>
  <si>
    <t>PVC ó P/BV: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</si>
  <si>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capitalización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patrimonio total.</t>
    </r>
  </si>
  <si>
    <t>Reversión de provisiones y otros ingresos extraordinarios</t>
  </si>
  <si>
    <t>-</t>
  </si>
  <si>
    <t>Dotación de provisiones y otros gastos extraordinarios</t>
  </si>
  <si>
    <t>Ebitda</t>
  </si>
  <si>
    <t>Deterioro de propiedades de inversión</t>
  </si>
  <si>
    <t>Gastos financieros y diferencias de cambio</t>
  </si>
  <si>
    <t>No asignado</t>
  </si>
  <si>
    <t>Valor añadido (miles de euros)</t>
  </si>
  <si>
    <r>
      <t>BPA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(euros)</t>
    </r>
  </si>
  <si>
    <r>
      <t>Indicadores fundamentales</t>
    </r>
    <r>
      <rPr>
        <b/>
        <vertAlign val="superscript"/>
        <sz val="14"/>
        <color theme="0"/>
        <rFont val="Times New Roman"/>
        <family val="1"/>
      </rPr>
      <t>1</t>
    </r>
  </si>
  <si>
    <r>
      <t>1.</t>
    </r>
    <r>
      <rPr>
        <b/>
        <vertAlign val="superscript"/>
        <sz val="7"/>
        <color theme="1"/>
        <rFont val="Times New Roman"/>
        <family val="1"/>
      </rPr>
      <t>  </t>
    </r>
    <r>
      <rPr>
        <b/>
        <sz val="10"/>
        <color theme="1"/>
        <rFont val="Times New Roman"/>
        <family val="1"/>
      </rPr>
      <t>Método de cálculo y propósito de cada indicador:</t>
    </r>
  </si>
  <si>
    <t>Gasto por depreciación y amortización</t>
  </si>
  <si>
    <t>Deterioro de las propiedades de inversión</t>
  </si>
  <si>
    <r>
      <t>Ratio de apalancamiento (≤0,5)</t>
    </r>
    <r>
      <rPr>
        <vertAlign val="superscript"/>
        <sz val="12"/>
        <color theme="1"/>
        <rFont val="Times New Roman"/>
        <family val="1"/>
      </rPr>
      <t>2</t>
    </r>
  </si>
  <si>
    <r>
      <t>Ratio de solvencia (≤2)</t>
    </r>
    <r>
      <rPr>
        <vertAlign val="superscript"/>
        <sz val="12"/>
        <color theme="1"/>
        <rFont val="Times New Roman"/>
        <family val="1"/>
      </rPr>
      <t>2</t>
    </r>
  </si>
  <si>
    <r>
      <rPr>
        <vertAlign val="superscript"/>
        <sz val="10"/>
        <color theme="1"/>
        <rFont val="Times New Roman"/>
        <family val="1"/>
      </rPr>
      <t>2.</t>
    </r>
    <r>
      <rPr>
        <sz val="10"/>
        <color theme="1"/>
        <rFont val="Times New Roman"/>
        <family val="1"/>
      </rPr>
      <t xml:space="preserve"> Condiciones para el pago de dividendo.</t>
    </r>
  </si>
  <si>
    <t>Reducción de existencias de productos terminados</t>
  </si>
  <si>
    <t>Aumento de existencias de productos terminados</t>
  </si>
  <si>
    <t>-    Cálculo de acuerdo con la Ley 15/2010 de 5 de julio</t>
  </si>
  <si>
    <t>Directivos</t>
  </si>
  <si>
    <t>Técnicos senior</t>
  </si>
  <si>
    <t>Grupo 6 CGIQ</t>
  </si>
  <si>
    <t>Grupo 5 CGIQ</t>
  </si>
  <si>
    <t>Grupo 4 CGIQ</t>
  </si>
  <si>
    <t>Grupo 3 CGIQ</t>
  </si>
  <si>
    <t>Grupo 2 CGIQ</t>
  </si>
  <si>
    <t>Prestación de servicios</t>
  </si>
  <si>
    <t>Ejercicio 2021</t>
  </si>
  <si>
    <t>Transportes</t>
  </si>
  <si>
    <t>Otros gastos</t>
  </si>
  <si>
    <r>
      <t>P/BV</t>
    </r>
    <r>
      <rPr>
        <vertAlign val="superscript"/>
        <sz val="12"/>
        <color theme="1"/>
        <rFont val="Times New Roman"/>
        <family val="1"/>
      </rPr>
      <t>4</t>
    </r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</si>
  <si>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Propósito: relaciona el valor de la Sociedad en la Bolsa con su valor teórico contable.</t>
    </r>
  </si>
  <si>
    <t>Grupo 1 CGIQ</t>
  </si>
  <si>
    <t>Ejercicio
2021</t>
  </si>
  <si>
    <t>Ejercicio 2022</t>
  </si>
  <si>
    <t xml:space="preserve">Resultado del ejercicio </t>
  </si>
  <si>
    <t>Resultado del ejercicio de las actividades continuadas</t>
  </si>
  <si>
    <t>Pérdida neta de impuestos del ejercicio de las actividades interrumpidas</t>
  </si>
  <si>
    <t>Ejercicio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</si>
</sst>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0.0"/>
    <numFmt numFmtId="165" formatCode="0.0%"/>
    <numFmt numFmtId="170" formatCode="0.000"/>
    <numFmt numFmtId="171" formatCode="#,##0.0"/>
    <numFmt numFmtId="172" formatCode="_-* #,##0.00\ _P_t_s_-;\-* #,##0.00\ _P_t_s_-;_-* &quot;-&quot;??\ _P_t_s_-;_-@_-"/>
    <numFmt numFmtId="174" formatCode="dd\-mm\-yy;@"/>
    <numFmt numFmtId="175" formatCode="d\-m\-yy;@"/>
    <numFmt numFmtId="177" formatCode="0.0000"/>
  </numFmts>
  <fonts count="6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1F497D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b/>
      <sz val="12"/>
      <color rgb="FF000000"/>
      <name val="Times"/>
      <family val="1"/>
    </font>
    <font>
      <sz val="12"/>
      <color rgb="FF000000"/>
      <name val="Times"/>
      <family val="1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Times"/>
      <family val="1"/>
    </font>
    <font>
      <b/>
      <sz val="11"/>
      <color rgb="FF000000"/>
      <name val="Times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6"/>
      <color theme="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0"/>
      <name val="Times"/>
      <family val="1"/>
    </font>
    <font>
      <sz val="14"/>
      <color indexed="8"/>
      <name val="Times New Roman"/>
      <family val="1"/>
    </font>
    <font>
      <b/>
      <sz val="12"/>
      <color indexed="8"/>
      <name val="Times"/>
      <family val="1"/>
    </font>
    <font>
      <sz val="14"/>
      <color theme="1"/>
      <name val="Times New Roman"/>
      <family val="2"/>
    </font>
    <font>
      <b/>
      <sz val="14"/>
      <color indexed="8"/>
      <name val="Times New Roman"/>
      <family val="2"/>
    </font>
    <font>
      <b/>
      <sz val="14"/>
      <color theme="1"/>
      <name val="Times New Roman"/>
      <family val="2"/>
    </font>
    <font>
      <b/>
      <sz val="14"/>
      <name val="Times New Roman"/>
      <family val="2"/>
    </font>
    <font>
      <b/>
      <sz val="14"/>
      <color theme="1"/>
      <name val="Times"/>
      <family val="1"/>
    </font>
    <font>
      <b/>
      <sz val="14"/>
      <color rgb="FF000000"/>
      <name val="Times"/>
      <family val="1"/>
    </font>
    <font>
      <sz val="14"/>
      <color theme="1"/>
      <name val="Times"/>
      <family val="1"/>
    </font>
    <font>
      <b/>
      <sz val="10"/>
      <color theme="1"/>
      <name val="Times New Roman"/>
      <family val="1"/>
    </font>
    <font>
      <sz val="7"/>
      <color theme="1"/>
      <name val="Times New Roman"/>
      <family val="1"/>
    </font>
    <font>
      <sz val="10"/>
      <color theme="1"/>
      <name val="Symbol"/>
      <family val="1"/>
      <charset val="2"/>
    </font>
    <font>
      <i/>
      <sz val="10"/>
      <color theme="1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vertAlign val="superscript"/>
      <sz val="7"/>
      <color theme="1"/>
      <name val="Times New Roman"/>
      <family val="1"/>
    </font>
    <font>
      <b/>
      <vertAlign val="superscript"/>
      <sz val="14"/>
      <color theme="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"/>
      <family val="1"/>
    </font>
    <font>
      <sz val="12"/>
      <name val="Times New Roman"/>
      <family val="2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"/>
      <family val="1"/>
    </font>
    <font>
      <sz val="14"/>
      <name val="Times New Roman"/>
      <family val="2"/>
    </font>
    <font>
      <sz val="11"/>
      <name val="Calibri"/>
      <family val="2"/>
    </font>
    <font>
      <sz val="12"/>
      <name val="Times"/>
      <family val="1"/>
    </font>
    <font>
      <b/>
      <sz val="14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72" fontId="7" fillId="0" borderId="0" applyFont="0" applyFill="0" applyBorder="0" applyAlignment="0" applyProtection="0"/>
    <xf numFmtId="0" fontId="3" fillId="0" borderId="0"/>
    <xf numFmtId="0" fontId="12" fillId="0" borderId="0"/>
    <xf numFmtId="0" fontId="10" fillId="0" borderId="0"/>
    <xf numFmtId="0" fontId="7" fillId="0" borderId="0"/>
    <xf numFmtId="0" fontId="13" fillId="0" borderId="0"/>
    <xf numFmtId="0" fontId="12" fillId="0" borderId="0"/>
    <xf numFmtId="0" fontId="11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418">
    <xf numFmtId="0" fontId="0" fillId="0" borderId="0" xfId="0"/>
    <xf numFmtId="3" fontId="0" fillId="0" borderId="0" xfId="0" applyNumberFormat="1"/>
    <xf numFmtId="3" fontId="0" fillId="3" borderId="0" xfId="0" applyNumberFormat="1" applyFill="1"/>
    <xf numFmtId="165" fontId="12" fillId="3" borderId="0" xfId="9" applyNumberFormat="1" applyFont="1" applyFill="1" applyBorder="1"/>
    <xf numFmtId="3" fontId="5" fillId="3" borderId="0" xfId="0" applyNumberFormat="1" applyFont="1" applyFill="1"/>
    <xf numFmtId="3" fontId="15" fillId="3" borderId="0" xfId="0" applyNumberFormat="1" applyFont="1" applyFill="1"/>
    <xf numFmtId="165" fontId="5" fillId="3" borderId="0" xfId="9" applyNumberFormat="1" applyFont="1" applyFill="1" applyBorder="1"/>
    <xf numFmtId="3" fontId="15" fillId="3" borderId="0" xfId="0" applyNumberFormat="1" applyFont="1" applyFill="1" applyAlignment="1">
      <alignment horizontal="right" readingOrder="2"/>
    </xf>
    <xf numFmtId="165" fontId="15" fillId="3" borderId="0" xfId="9" applyNumberFormat="1" applyFont="1" applyFill="1" applyBorder="1"/>
    <xf numFmtId="0" fontId="15" fillId="3" borderId="0" xfId="0" applyFont="1" applyFill="1"/>
    <xf numFmtId="0" fontId="15" fillId="3" borderId="0" xfId="0" applyFont="1" applyFill="1" applyAlignment="1">
      <alignment horizontal="center" wrapText="1"/>
    </xf>
    <xf numFmtId="9" fontId="0" fillId="3" borderId="0" xfId="9" applyFont="1" applyFill="1" applyBorder="1"/>
    <xf numFmtId="3" fontId="0" fillId="3" borderId="0" xfId="0" applyNumberFormat="1" applyFill="1" applyAlignment="1">
      <alignment horizontal="right"/>
    </xf>
    <xf numFmtId="0" fontId="0" fillId="3" borderId="0" xfId="0" applyFill="1"/>
    <xf numFmtId="3" fontId="14" fillId="3" borderId="0" xfId="0" applyNumberFormat="1" applyFont="1" applyFill="1"/>
    <xf numFmtId="0" fontId="15" fillId="3" borderId="0" xfId="0" applyFont="1" applyFill="1" applyAlignment="1">
      <alignment horizontal="center"/>
    </xf>
    <xf numFmtId="2" fontId="0" fillId="3" borderId="0" xfId="0" applyNumberFormat="1" applyFill="1"/>
    <xf numFmtId="4" fontId="0" fillId="3" borderId="0" xfId="0" applyNumberFormat="1" applyFill="1"/>
    <xf numFmtId="9" fontId="12" fillId="3" borderId="0" xfId="9" applyFont="1" applyFill="1" applyBorder="1"/>
    <xf numFmtId="0" fontId="33" fillId="3" borderId="0" xfId="0" applyFont="1" applyFill="1" applyAlignment="1">
      <alignment horizontal="center"/>
    </xf>
    <xf numFmtId="165" fontId="15" fillId="3" borderId="0" xfId="9" applyNumberFormat="1" applyFont="1" applyFill="1" applyBorder="1" applyAlignment="1">
      <alignment horizontal="right" indent="1"/>
    </xf>
    <xf numFmtId="0" fontId="0" fillId="3" borderId="0" xfId="0" applyFill="1" applyAlignment="1">
      <alignment horizontal="left" indent="1"/>
    </xf>
    <xf numFmtId="0" fontId="22" fillId="5" borderId="0" xfId="0" applyFont="1" applyFill="1"/>
    <xf numFmtId="0" fontId="35" fillId="3" borderId="0" xfId="0" applyFont="1" applyFill="1"/>
    <xf numFmtId="0" fontId="33" fillId="4" borderId="0" xfId="0" applyFont="1" applyFill="1" applyAlignment="1">
      <alignment horizontal="center" wrapText="1"/>
    </xf>
    <xf numFmtId="0" fontId="9" fillId="3" borderId="0" xfId="6" applyFont="1" applyFill="1"/>
    <xf numFmtId="3" fontId="6" fillId="3" borderId="0" xfId="6" applyNumberFormat="1" applyFont="1" applyFill="1"/>
    <xf numFmtId="3" fontId="9" fillId="3" borderId="0" xfId="6" applyNumberFormat="1" applyFont="1" applyFill="1"/>
    <xf numFmtId="0" fontId="6" fillId="3" borderId="0" xfId="6" applyFont="1" applyFill="1"/>
    <xf numFmtId="4" fontId="6" fillId="3" borderId="0" xfId="6" applyNumberFormat="1" applyFont="1" applyFill="1"/>
    <xf numFmtId="0" fontId="13" fillId="3" borderId="0" xfId="6" applyFill="1"/>
    <xf numFmtId="174" fontId="6" fillId="3" borderId="0" xfId="6" applyNumberFormat="1" applyFont="1" applyFill="1" applyAlignment="1">
      <alignment horizontal="center" wrapText="1"/>
    </xf>
    <xf numFmtId="0" fontId="6" fillId="3" borderId="0" xfId="6" applyFont="1" applyFill="1" applyAlignment="1">
      <alignment horizontal="center"/>
    </xf>
    <xf numFmtId="164" fontId="6" fillId="3" borderId="0" xfId="6" applyNumberFormat="1" applyFont="1" applyFill="1" applyAlignment="1">
      <alignment horizontal="right"/>
    </xf>
    <xf numFmtId="164" fontId="9" fillId="3" borderId="0" xfId="6" applyNumberFormat="1" applyFont="1" applyFill="1" applyAlignment="1">
      <alignment horizontal="right"/>
    </xf>
    <xf numFmtId="0" fontId="12" fillId="3" borderId="0" xfId="7" applyFill="1"/>
    <xf numFmtId="164" fontId="13" fillId="3" borderId="0" xfId="6" applyNumberFormat="1" applyFill="1"/>
    <xf numFmtId="4" fontId="9" fillId="3" borderId="0" xfId="6" applyNumberFormat="1" applyFont="1" applyFill="1"/>
    <xf numFmtId="171" fontId="9" fillId="3" borderId="0" xfId="6" applyNumberFormat="1" applyFont="1" applyFill="1" applyAlignment="1">
      <alignment horizontal="right"/>
    </xf>
    <xf numFmtId="0" fontId="6" fillId="2" borderId="0" xfId="6" applyFont="1" applyFill="1"/>
    <xf numFmtId="3" fontId="6" fillId="2" borderId="0" xfId="6" applyNumberFormat="1" applyFont="1" applyFill="1"/>
    <xf numFmtId="0" fontId="36" fillId="2" borderId="0" xfId="6" applyFont="1" applyFill="1"/>
    <xf numFmtId="0" fontId="36" fillId="3" borderId="0" xfId="6" applyFont="1" applyFill="1"/>
    <xf numFmtId="3" fontId="36" fillId="2" borderId="0" xfId="6" applyNumberFormat="1" applyFont="1" applyFill="1"/>
    <xf numFmtId="3" fontId="36" fillId="3" borderId="0" xfId="6" applyNumberFormat="1" applyFont="1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174" fontId="34" fillId="3" borderId="0" xfId="6" applyNumberFormat="1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right" wrapText="1"/>
    </xf>
    <xf numFmtId="0" fontId="16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right" vertical="center" wrapText="1"/>
    </xf>
    <xf numFmtId="4" fontId="14" fillId="3" borderId="0" xfId="0" applyNumberFormat="1" applyFont="1" applyFill="1"/>
    <xf numFmtId="0" fontId="33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33" fillId="4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165" fontId="4" fillId="3" borderId="0" xfId="9" applyNumberFormat="1" applyFont="1" applyFill="1" applyBorder="1"/>
    <xf numFmtId="0" fontId="17" fillId="3" borderId="0" xfId="0" applyFont="1" applyFill="1" applyAlignment="1">
      <alignment vertical="center"/>
    </xf>
    <xf numFmtId="165" fontId="17" fillId="3" borderId="0" xfId="0" applyNumberFormat="1" applyFont="1" applyFill="1" applyAlignment="1">
      <alignment vertical="center"/>
    </xf>
    <xf numFmtId="164" fontId="14" fillId="3" borderId="0" xfId="0" applyNumberFormat="1" applyFont="1" applyFill="1"/>
    <xf numFmtId="0" fontId="14" fillId="3" borderId="0" xfId="0" applyFont="1" applyFill="1" applyAlignment="1">
      <alignment vertical="top"/>
    </xf>
    <xf numFmtId="44" fontId="4" fillId="3" borderId="0" xfId="0" applyNumberFormat="1" applyFont="1" applyFill="1"/>
    <xf numFmtId="44" fontId="14" fillId="3" borderId="0" xfId="0" applyNumberFormat="1" applyFont="1" applyFill="1"/>
    <xf numFmtId="0" fontId="15" fillId="3" borderId="0" xfId="0" applyFont="1" applyFill="1" applyAlignment="1">
      <alignment vertical="center"/>
    </xf>
    <xf numFmtId="3" fontId="15" fillId="3" borderId="0" xfId="0" applyNumberFormat="1" applyFont="1" applyFill="1" applyAlignment="1">
      <alignment vertical="center"/>
    </xf>
    <xf numFmtId="165" fontId="15" fillId="3" borderId="0" xfId="9" applyNumberFormat="1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170" fontId="18" fillId="3" borderId="0" xfId="0" applyNumberFormat="1" applyFont="1" applyFill="1" applyAlignment="1">
      <alignment vertical="center"/>
    </xf>
    <xf numFmtId="165" fontId="14" fillId="3" borderId="0" xfId="9" applyNumberFormat="1" applyFont="1" applyFill="1" applyBorder="1" applyAlignment="1">
      <alignment vertical="center"/>
    </xf>
    <xf numFmtId="165" fontId="14" fillId="3" borderId="0" xfId="9" applyNumberFormat="1" applyFont="1" applyFill="1" applyBorder="1"/>
    <xf numFmtId="0" fontId="14" fillId="3" borderId="0" xfId="0" applyFont="1" applyFill="1" applyAlignment="1">
      <alignment vertical="center"/>
    </xf>
    <xf numFmtId="3" fontId="14" fillId="3" borderId="0" xfId="0" applyNumberFormat="1" applyFont="1" applyFill="1" applyAlignment="1">
      <alignment vertical="center"/>
    </xf>
    <xf numFmtId="165" fontId="14" fillId="3" borderId="0" xfId="0" applyNumberFormat="1" applyFont="1" applyFill="1"/>
    <xf numFmtId="3" fontId="16" fillId="3" borderId="0" xfId="0" applyNumberFormat="1" applyFont="1" applyFill="1" applyAlignment="1">
      <alignment horizontal="right" vertical="center" indent="1"/>
    </xf>
    <xf numFmtId="3" fontId="17" fillId="3" borderId="0" xfId="0" applyNumberFormat="1" applyFont="1" applyFill="1" applyAlignment="1">
      <alignment horizontal="right" vertical="center" indent="1"/>
    </xf>
    <xf numFmtId="165" fontId="4" fillId="3" borderId="0" xfId="9" applyNumberFormat="1" applyFont="1" applyFill="1" applyBorder="1" applyAlignment="1">
      <alignment horizontal="right" indent="1"/>
    </xf>
    <xf numFmtId="165" fontId="17" fillId="3" borderId="0" xfId="0" applyNumberFormat="1" applyFont="1" applyFill="1" applyAlignment="1">
      <alignment horizontal="right" vertical="center" indent="1"/>
    </xf>
    <xf numFmtId="0" fontId="16" fillId="3" borderId="0" xfId="0" applyFont="1" applyFill="1" applyAlignment="1">
      <alignment horizontal="right" vertical="center" indent="1"/>
    </xf>
    <xf numFmtId="0" fontId="15" fillId="3" borderId="0" xfId="0" applyFont="1" applyFill="1" applyAlignment="1">
      <alignment horizontal="right" vertical="center"/>
    </xf>
    <xf numFmtId="165" fontId="15" fillId="3" borderId="0" xfId="9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165" fontId="14" fillId="3" borderId="0" xfId="9" applyNumberFormat="1" applyFont="1" applyFill="1" applyBorder="1" applyAlignment="1">
      <alignment horizontal="right" vertical="center"/>
    </xf>
    <xf numFmtId="2" fontId="14" fillId="3" borderId="0" xfId="0" applyNumberFormat="1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 indent="2"/>
    </xf>
    <xf numFmtId="0" fontId="14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right" vertical="center" wrapText="1"/>
    </xf>
    <xf numFmtId="4" fontId="14" fillId="3" borderId="0" xfId="0" applyNumberFormat="1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165" fontId="15" fillId="3" borderId="0" xfId="0" applyNumberFormat="1" applyFont="1" applyFill="1" applyAlignment="1">
      <alignment horizontal="right" vertical="center" wrapText="1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 wrapText="1"/>
    </xf>
    <xf numFmtId="2" fontId="16" fillId="3" borderId="0" xfId="0" applyNumberFormat="1" applyFont="1" applyFill="1" applyAlignment="1">
      <alignment horizontal="right" vertical="center"/>
    </xf>
    <xf numFmtId="2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right"/>
    </xf>
    <xf numFmtId="3" fontId="15" fillId="3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0" fontId="14" fillId="3" borderId="0" xfId="0" applyFont="1" applyFill="1" applyAlignment="1">
      <alignment horizontal="left" indent="2"/>
    </xf>
    <xf numFmtId="3" fontId="14" fillId="3" borderId="0" xfId="9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right"/>
    </xf>
    <xf numFmtId="0" fontId="20" fillId="3" borderId="0" xfId="0" applyFont="1" applyFill="1" applyAlignment="1">
      <alignment vertical="center"/>
    </xf>
    <xf numFmtId="0" fontId="3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right" vertical="center" indent="1"/>
    </xf>
    <xf numFmtId="0" fontId="14" fillId="3" borderId="0" xfId="0" applyFont="1" applyFill="1" applyAlignment="1">
      <alignment horizontal="left" vertical="center" indent="1"/>
    </xf>
    <xf numFmtId="0" fontId="15" fillId="5" borderId="0" xfId="0" applyFont="1" applyFill="1" applyAlignment="1">
      <alignment vertical="center"/>
    </xf>
    <xf numFmtId="165" fontId="15" fillId="5" borderId="0" xfId="9" applyNumberFormat="1" applyFont="1" applyFill="1" applyBorder="1" applyAlignment="1">
      <alignment vertical="center"/>
    </xf>
    <xf numFmtId="0" fontId="24" fillId="3" borderId="0" xfId="6" applyFont="1" applyFill="1" applyAlignment="1">
      <alignment vertical="center" wrapText="1"/>
    </xf>
    <xf numFmtId="0" fontId="23" fillId="3" borderId="0" xfId="6" applyFont="1" applyFill="1" applyAlignment="1">
      <alignment wrapText="1"/>
    </xf>
    <xf numFmtId="0" fontId="23" fillId="3" borderId="0" xfId="6" applyFont="1" applyFill="1" applyAlignment="1">
      <alignment horizontal="justify" vertical="center" wrapText="1"/>
    </xf>
    <xf numFmtId="0" fontId="26" fillId="3" borderId="0" xfId="6" applyFont="1" applyFill="1" applyAlignment="1">
      <alignment horizontal="right" vertical="center" wrapText="1"/>
    </xf>
    <xf numFmtId="164" fontId="26" fillId="3" borderId="0" xfId="6" applyNumberFormat="1" applyFont="1" applyFill="1" applyAlignment="1">
      <alignment horizontal="right" vertical="center" wrapText="1"/>
    </xf>
    <xf numFmtId="0" fontId="27" fillId="3" borderId="0" xfId="6" applyFont="1" applyFill="1" applyAlignment="1">
      <alignment horizontal="justify" vertical="center" wrapText="1"/>
    </xf>
    <xf numFmtId="0" fontId="31" fillId="3" borderId="0" xfId="6" applyFont="1" applyFill="1" applyAlignment="1">
      <alignment horizontal="right" vertical="center" wrapText="1"/>
    </xf>
    <xf numFmtId="0" fontId="24" fillId="3" borderId="0" xfId="3" applyFont="1" applyFill="1" applyAlignment="1">
      <alignment horizontal="justify" vertical="center" wrapText="1"/>
    </xf>
    <xf numFmtId="0" fontId="23" fillId="3" borderId="0" xfId="3" applyFont="1" applyFill="1" applyAlignment="1">
      <alignment horizontal="justify" vertical="center" wrapText="1"/>
    </xf>
    <xf numFmtId="0" fontId="23" fillId="3" borderId="0" xfId="3" applyFont="1" applyFill="1" applyAlignment="1">
      <alignment horizontal="left" vertical="center" wrapText="1"/>
    </xf>
    <xf numFmtId="0" fontId="23" fillId="3" borderId="0" xfId="3" applyFont="1" applyFill="1" applyAlignment="1">
      <alignment horizontal="right" vertical="center" wrapText="1"/>
    </xf>
    <xf numFmtId="0" fontId="2" fillId="3" borderId="0" xfId="3" applyFont="1" applyFill="1"/>
    <xf numFmtId="0" fontId="5" fillId="3" borderId="0" xfId="3" applyFont="1" applyFill="1" applyAlignment="1">
      <alignment horizontal="center"/>
    </xf>
    <xf numFmtId="0" fontId="5" fillId="3" borderId="0" xfId="3" applyFont="1" applyFill="1" applyAlignment="1">
      <alignment horizontal="right"/>
    </xf>
    <xf numFmtId="2" fontId="2" fillId="3" borderId="0" xfId="3" applyNumberFormat="1" applyFont="1" applyFill="1"/>
    <xf numFmtId="3" fontId="2" fillId="3" borderId="0" xfId="3" applyNumberFormat="1" applyFont="1" applyFill="1"/>
    <xf numFmtId="2" fontId="5" fillId="3" borderId="0" xfId="3" applyNumberFormat="1" applyFont="1" applyFill="1"/>
    <xf numFmtId="164" fontId="0" fillId="3" borderId="0" xfId="0" applyNumberFormat="1" applyFill="1"/>
    <xf numFmtId="3" fontId="15" fillId="3" borderId="0" xfId="0" applyNumberFormat="1" applyFont="1" applyFill="1" applyAlignment="1">
      <alignment horizontal="right" indent="1"/>
    </xf>
    <xf numFmtId="3" fontId="5" fillId="3" borderId="0" xfId="3" applyNumberFormat="1" applyFont="1" applyFill="1" applyAlignment="1">
      <alignment horizontal="right" indent="1"/>
    </xf>
    <xf numFmtId="165" fontId="5" fillId="3" borderId="0" xfId="9" applyNumberFormat="1" applyFont="1" applyFill="1" applyBorder="1" applyAlignment="1">
      <alignment horizontal="right" indent="1"/>
    </xf>
    <xf numFmtId="0" fontId="19" fillId="3" borderId="0" xfId="0" applyFont="1" applyFill="1" applyAlignment="1">
      <alignment horizontal="right" indent="1"/>
    </xf>
    <xf numFmtId="3" fontId="14" fillId="3" borderId="0" xfId="0" applyNumberFormat="1" applyFont="1" applyFill="1" applyAlignment="1">
      <alignment horizontal="right" vertical="center" indent="1"/>
    </xf>
    <xf numFmtId="3" fontId="2" fillId="3" borderId="0" xfId="3" applyNumberFormat="1" applyFont="1" applyFill="1" applyAlignment="1">
      <alignment horizontal="right" indent="1"/>
    </xf>
    <xf numFmtId="165" fontId="2" fillId="3" borderId="0" xfId="3" applyNumberFormat="1" applyFont="1" applyFill="1" applyAlignment="1">
      <alignment horizontal="right" indent="1"/>
    </xf>
    <xf numFmtId="3" fontId="15" fillId="3" borderId="0" xfId="0" applyNumberFormat="1" applyFont="1" applyFill="1" applyAlignment="1">
      <alignment horizontal="right" vertical="center" indent="1"/>
    </xf>
    <xf numFmtId="0" fontId="5" fillId="5" borderId="0" xfId="3" applyFont="1" applyFill="1"/>
    <xf numFmtId="3" fontId="5" fillId="5" borderId="0" xfId="3" applyNumberFormat="1" applyFont="1" applyFill="1" applyAlignment="1">
      <alignment horizontal="right" indent="1"/>
    </xf>
    <xf numFmtId="165" fontId="5" fillId="5" borderId="0" xfId="9" applyNumberFormat="1" applyFont="1" applyFill="1" applyBorder="1" applyAlignment="1">
      <alignment horizontal="right" indent="1"/>
    </xf>
    <xf numFmtId="0" fontId="2" fillId="3" borderId="0" xfId="3" applyFont="1" applyFill="1" applyAlignment="1">
      <alignment horizontal="left" indent="1"/>
    </xf>
    <xf numFmtId="0" fontId="6" fillId="5" borderId="0" xfId="0" applyFont="1" applyFill="1"/>
    <xf numFmtId="0" fontId="6" fillId="3" borderId="0" xfId="0" applyFont="1" applyFill="1"/>
    <xf numFmtId="3" fontId="6" fillId="3" borderId="0" xfId="0" applyNumberFormat="1" applyFont="1" applyFill="1"/>
    <xf numFmtId="174" fontId="6" fillId="3" borderId="0" xfId="0" applyNumberFormat="1" applyFont="1" applyFill="1" applyAlignment="1">
      <alignment horizontal="center" wrapText="1"/>
    </xf>
    <xf numFmtId="0" fontId="9" fillId="3" borderId="0" xfId="0" applyFont="1" applyFill="1"/>
    <xf numFmtId="2" fontId="6" fillId="3" borderId="0" xfId="0" applyNumberFormat="1" applyFont="1" applyFill="1"/>
    <xf numFmtId="3" fontId="9" fillId="3" borderId="0" xfId="0" applyNumberFormat="1" applyFont="1" applyFill="1"/>
    <xf numFmtId="2" fontId="9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 applyAlignment="1">
      <alignment horizontal="center"/>
    </xf>
    <xf numFmtId="4" fontId="6" fillId="3" borderId="0" xfId="0" applyNumberFormat="1" applyFont="1" applyFill="1"/>
    <xf numFmtId="4" fontId="9" fillId="3" borderId="0" xfId="0" applyNumberFormat="1" applyFont="1" applyFill="1"/>
    <xf numFmtId="164" fontId="9" fillId="3" borderId="0" xfId="0" applyNumberFormat="1" applyFont="1" applyFill="1"/>
    <xf numFmtId="0" fontId="9" fillId="3" borderId="0" xfId="0" applyFont="1" applyFill="1" applyAlignment="1">
      <alignment horizontal="left" indent="1"/>
    </xf>
    <xf numFmtId="3" fontId="6" fillId="5" borderId="0" xfId="0" applyNumberFormat="1" applyFont="1" applyFill="1"/>
    <xf numFmtId="164" fontId="6" fillId="5" borderId="0" xfId="0" applyNumberFormat="1" applyFont="1" applyFill="1"/>
    <xf numFmtId="0" fontId="9" fillId="5" borderId="0" xfId="0" applyFont="1" applyFill="1"/>
    <xf numFmtId="174" fontId="33" fillId="4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 indent="1"/>
    </xf>
    <xf numFmtId="0" fontId="15" fillId="5" borderId="0" xfId="0" applyFont="1" applyFill="1" applyAlignment="1">
      <alignment horizontal="left" vertical="center" wrapText="1"/>
    </xf>
    <xf numFmtId="2" fontId="16" fillId="3" borderId="0" xfId="0" applyNumberFormat="1" applyFont="1" applyFill="1" applyAlignment="1">
      <alignment horizontal="right" vertical="center" wrapText="1" indent="1"/>
    </xf>
    <xf numFmtId="2" fontId="4" fillId="3" borderId="0" xfId="0" applyNumberFormat="1" applyFont="1" applyFill="1" applyAlignment="1">
      <alignment horizontal="right" vertical="center" wrapText="1" indent="1"/>
    </xf>
    <xf numFmtId="0" fontId="16" fillId="3" borderId="0" xfId="0" applyFont="1" applyFill="1" applyAlignment="1">
      <alignment horizontal="right" vertical="center" wrapText="1" indent="1"/>
    </xf>
    <xf numFmtId="0" fontId="14" fillId="3" borderId="0" xfId="0" applyFont="1" applyFill="1" applyAlignment="1">
      <alignment horizontal="right" vertical="center" wrapText="1" indent="1"/>
    </xf>
    <xf numFmtId="3" fontId="16" fillId="3" borderId="0" xfId="0" applyNumberFormat="1" applyFont="1" applyFill="1" applyAlignment="1">
      <alignment horizontal="right" vertical="center" wrapText="1" indent="1"/>
    </xf>
    <xf numFmtId="170" fontId="16" fillId="3" borderId="0" xfId="0" applyNumberFormat="1" applyFont="1" applyFill="1" applyAlignment="1">
      <alignment horizontal="right" vertical="center" wrapText="1" indent="1"/>
    </xf>
    <xf numFmtId="0" fontId="24" fillId="2" borderId="0" xfId="6" applyFont="1" applyFill="1"/>
    <xf numFmtId="0" fontId="24" fillId="0" borderId="0" xfId="6" applyFont="1"/>
    <xf numFmtId="0" fontId="42" fillId="3" borderId="0" xfId="0" applyFont="1" applyFill="1"/>
    <xf numFmtId="0" fontId="43" fillId="2" borderId="0" xfId="6" applyFont="1" applyFill="1"/>
    <xf numFmtId="0" fontId="43" fillId="3" borderId="0" xfId="6" applyFont="1" applyFill="1"/>
    <xf numFmtId="0" fontId="42" fillId="0" borderId="0" xfId="0" applyFont="1"/>
    <xf numFmtId="0" fontId="38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165" fontId="17" fillId="5" borderId="0" xfId="0" applyNumberFormat="1" applyFont="1" applyFill="1" applyAlignment="1">
      <alignment horizontal="right" vertical="center" indent="1"/>
    </xf>
    <xf numFmtId="0" fontId="6" fillId="3" borderId="0" xfId="6" applyFont="1" applyFill="1" applyAlignment="1">
      <alignment vertical="top"/>
    </xf>
    <xf numFmtId="0" fontId="33" fillId="4" borderId="0" xfId="0" applyFont="1" applyFill="1" applyAlignment="1">
      <alignment horizontal="center" vertical="top" wrapText="1"/>
    </xf>
    <xf numFmtId="0" fontId="15" fillId="3" borderId="0" xfId="0" applyFont="1" applyFill="1" applyAlignment="1">
      <alignment vertical="top"/>
    </xf>
    <xf numFmtId="0" fontId="15" fillId="3" borderId="0" xfId="0" applyFont="1" applyFill="1" applyAlignment="1">
      <alignment horizontal="left" vertical="center" inden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/>
    </xf>
    <xf numFmtId="165" fontId="14" fillId="3" borderId="2" xfId="9" applyNumberFormat="1" applyFont="1" applyFill="1" applyBorder="1"/>
    <xf numFmtId="0" fontId="5" fillId="3" borderId="0" xfId="3" applyFont="1" applyFill="1" applyAlignment="1">
      <alignment vertical="top"/>
    </xf>
    <xf numFmtId="0" fontId="15" fillId="5" borderId="0" xfId="0" applyFont="1" applyFill="1"/>
    <xf numFmtId="0" fontId="45" fillId="5" borderId="0" xfId="3" applyFont="1" applyFill="1"/>
    <xf numFmtId="2" fontId="45" fillId="3" borderId="0" xfId="3" applyNumberFormat="1" applyFont="1" applyFill="1"/>
    <xf numFmtId="3" fontId="44" fillId="3" borderId="0" xfId="0" applyNumberFormat="1" applyFont="1" applyFill="1" applyAlignment="1">
      <alignment horizontal="right" vertical="center" indent="1"/>
    </xf>
    <xf numFmtId="3" fontId="45" fillId="5" borderId="0" xfId="3" applyNumberFormat="1" applyFont="1" applyFill="1" applyAlignment="1">
      <alignment horizontal="right" indent="1"/>
    </xf>
    <xf numFmtId="3" fontId="45" fillId="3" borderId="0" xfId="3" applyNumberFormat="1" applyFont="1" applyFill="1" applyAlignment="1">
      <alignment horizontal="right" indent="1"/>
    </xf>
    <xf numFmtId="165" fontId="45" fillId="5" borderId="0" xfId="9" applyNumberFormat="1" applyFont="1" applyFill="1" applyBorder="1" applyAlignment="1">
      <alignment horizontal="right" indent="1"/>
    </xf>
    <xf numFmtId="0" fontId="44" fillId="5" borderId="0" xfId="0" applyFont="1" applyFill="1" applyAlignment="1">
      <alignment vertical="center"/>
    </xf>
    <xf numFmtId="0" fontId="42" fillId="3" borderId="0" xfId="0" applyFont="1" applyFill="1" applyAlignment="1">
      <alignment vertical="center"/>
    </xf>
    <xf numFmtId="3" fontId="44" fillId="5" borderId="0" xfId="0" applyNumberFormat="1" applyFont="1" applyFill="1" applyAlignment="1">
      <alignment vertical="center"/>
    </xf>
    <xf numFmtId="3" fontId="42" fillId="3" borderId="0" xfId="0" applyNumberFormat="1" applyFont="1" applyFill="1" applyAlignment="1">
      <alignment vertical="center"/>
    </xf>
    <xf numFmtId="10" fontId="44" fillId="5" borderId="0" xfId="0" applyNumberFormat="1" applyFont="1" applyFill="1" applyAlignment="1">
      <alignment vertical="center" wrapText="1"/>
    </xf>
    <xf numFmtId="165" fontId="42" fillId="3" borderId="0" xfId="9" applyNumberFormat="1" applyFont="1" applyFill="1" applyBorder="1" applyAlignment="1">
      <alignment horizontal="right" vertical="center"/>
    </xf>
    <xf numFmtId="0" fontId="48" fillId="3" borderId="0" xfId="6" applyFont="1" applyFill="1" applyAlignment="1">
      <alignment wrapText="1"/>
    </xf>
    <xf numFmtId="0" fontId="36" fillId="5" borderId="0" xfId="0" applyFont="1" applyFill="1"/>
    <xf numFmtId="0" fontId="36" fillId="3" borderId="0" xfId="0" applyFont="1" applyFill="1"/>
    <xf numFmtId="3" fontId="36" fillId="5" borderId="0" xfId="0" applyNumberFormat="1" applyFont="1" applyFill="1"/>
    <xf numFmtId="3" fontId="36" fillId="3" borderId="0" xfId="0" applyNumberFormat="1" applyFont="1" applyFill="1"/>
    <xf numFmtId="164" fontId="36" fillId="5" borderId="0" xfId="0" applyNumberFormat="1" applyFont="1" applyFill="1"/>
    <xf numFmtId="164" fontId="36" fillId="3" borderId="0" xfId="0" applyNumberFormat="1" applyFont="1" applyFill="1"/>
    <xf numFmtId="0" fontId="40" fillId="3" borderId="0" xfId="0" applyFont="1" applyFill="1"/>
    <xf numFmtId="4" fontId="40" fillId="3" borderId="0" xfId="0" applyNumberFormat="1" applyFont="1" applyFill="1"/>
    <xf numFmtId="2" fontId="36" fillId="3" borderId="0" xfId="0" applyNumberFormat="1" applyFont="1" applyFill="1"/>
    <xf numFmtId="4" fontId="36" fillId="3" borderId="0" xfId="0" applyNumberFormat="1" applyFont="1" applyFill="1"/>
    <xf numFmtId="3" fontId="40" fillId="3" borderId="0" xfId="0" applyNumberFormat="1" applyFont="1" applyFill="1"/>
    <xf numFmtId="2" fontId="40" fillId="3" borderId="0" xfId="0" applyNumberFormat="1" applyFont="1" applyFill="1"/>
    <xf numFmtId="0" fontId="19" fillId="3" borderId="0" xfId="0" applyFont="1" applyFill="1" applyAlignment="1">
      <alignment horizontal="justify" vertical="center"/>
    </xf>
    <xf numFmtId="0" fontId="19" fillId="3" borderId="0" xfId="0" quotePrefix="1" applyFont="1" applyFill="1" applyAlignment="1">
      <alignment horizontal="justify" vertical="center"/>
    </xf>
    <xf numFmtId="0" fontId="14" fillId="3" borderId="0" xfId="0" applyFont="1" applyFill="1" applyAlignment="1">
      <alignment horizontal="justify" vertical="center"/>
    </xf>
    <xf numFmtId="0" fontId="51" fillId="3" borderId="0" xfId="0" applyFont="1" applyFill="1" applyAlignment="1">
      <alignment horizontal="justify" vertical="center"/>
    </xf>
    <xf numFmtId="3" fontId="9" fillId="3" borderId="0" xfId="6" applyNumberFormat="1" applyFont="1" applyFill="1" applyAlignment="1">
      <alignment horizontal="right"/>
    </xf>
    <xf numFmtId="3" fontId="53" fillId="3" borderId="0" xfId="0" applyNumberFormat="1" applyFont="1" applyFill="1"/>
    <xf numFmtId="0" fontId="33" fillId="4" borderId="0" xfId="0" applyFont="1" applyFill="1" applyAlignment="1">
      <alignment horizontal="right" vertical="center" wrapText="1"/>
    </xf>
    <xf numFmtId="0" fontId="14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 wrapText="1"/>
    </xf>
    <xf numFmtId="0" fontId="55" fillId="3" borderId="0" xfId="0" applyFont="1" applyFill="1" applyAlignment="1">
      <alignment horizontal="justify" vertical="center"/>
    </xf>
    <xf numFmtId="0" fontId="56" fillId="3" borderId="0" xfId="0" applyFont="1" applyFill="1" applyAlignment="1">
      <alignment horizontal="justify" vertical="center"/>
    </xf>
    <xf numFmtId="2" fontId="5" fillId="5" borderId="0" xfId="9" applyNumberFormat="1" applyFont="1" applyFill="1" applyBorder="1"/>
    <xf numFmtId="2" fontId="5" fillId="3" borderId="0" xfId="9" applyNumberFormat="1" applyFont="1" applyFill="1" applyBorder="1"/>
    <xf numFmtId="164" fontId="5" fillId="5" borderId="0" xfId="0" applyNumberFormat="1" applyFont="1" applyFill="1"/>
    <xf numFmtId="2" fontId="5" fillId="5" borderId="0" xfId="0" applyNumberFormat="1" applyFont="1" applyFill="1"/>
    <xf numFmtId="2" fontId="5" fillId="3" borderId="0" xfId="0" applyNumberFormat="1" applyFont="1" applyFill="1"/>
    <xf numFmtId="0" fontId="33" fillId="6" borderId="0" xfId="3" applyFont="1" applyFill="1" applyAlignment="1">
      <alignment horizontal="center" vertical="center" wrapText="1"/>
    </xf>
    <xf numFmtId="0" fontId="33" fillId="3" borderId="0" xfId="3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right" vertical="center" indent="1"/>
    </xf>
    <xf numFmtId="3" fontId="15" fillId="5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3" fontId="0" fillId="3" borderId="0" xfId="0" applyNumberFormat="1" applyFill="1" applyAlignment="1">
      <alignment vertical="center"/>
    </xf>
    <xf numFmtId="4" fontId="0" fillId="3" borderId="0" xfId="0" applyNumberFormat="1" applyFill="1" applyAlignment="1">
      <alignment vertical="center"/>
    </xf>
    <xf numFmtId="10" fontId="15" fillId="3" borderId="0" xfId="9" applyNumberFormat="1" applyFont="1" applyFill="1" applyBorder="1" applyAlignment="1">
      <alignment vertical="center"/>
    </xf>
    <xf numFmtId="10" fontId="12" fillId="3" borderId="0" xfId="9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6" fillId="3" borderId="0" xfId="6" applyFont="1" applyFill="1" applyAlignment="1">
      <alignment vertical="center"/>
    </xf>
    <xf numFmtId="0" fontId="6" fillId="3" borderId="0" xfId="6" applyFont="1" applyFill="1" applyAlignment="1">
      <alignment horizontal="center" vertical="center"/>
    </xf>
    <xf numFmtId="174" fontId="33" fillId="4" borderId="0" xfId="6" applyNumberFormat="1" applyFont="1" applyFill="1" applyAlignment="1">
      <alignment horizontal="center" vertical="center" wrapText="1"/>
    </xf>
    <xf numFmtId="174" fontId="33" fillId="3" borderId="0" xfId="6" applyNumberFormat="1" applyFont="1" applyFill="1" applyAlignment="1">
      <alignment horizontal="center" vertical="center" wrapText="1"/>
    </xf>
    <xf numFmtId="3" fontId="6" fillId="2" borderId="0" xfId="6" applyNumberFormat="1" applyFont="1" applyFill="1" applyAlignment="1">
      <alignment vertical="center"/>
    </xf>
    <xf numFmtId="3" fontId="9" fillId="3" borderId="0" xfId="6" applyNumberFormat="1" applyFont="1" applyFill="1" applyAlignment="1">
      <alignment vertical="center"/>
    </xf>
    <xf numFmtId="3" fontId="36" fillId="2" borderId="0" xfId="6" applyNumberFormat="1" applyFont="1" applyFill="1" applyAlignment="1">
      <alignment vertical="center"/>
    </xf>
    <xf numFmtId="0" fontId="13" fillId="3" borderId="0" xfId="6" applyFill="1" applyAlignment="1">
      <alignment vertical="center"/>
    </xf>
    <xf numFmtId="3" fontId="9" fillId="3" borderId="0" xfId="6" applyNumberFormat="1" applyFont="1" applyFill="1" applyAlignment="1">
      <alignment horizontal="right" vertical="center"/>
    </xf>
    <xf numFmtId="164" fontId="6" fillId="2" borderId="0" xfId="6" applyNumberFormat="1" applyFont="1" applyFill="1" applyAlignment="1">
      <alignment horizontal="right" vertical="center"/>
    </xf>
    <xf numFmtId="164" fontId="9" fillId="3" borderId="0" xfId="6" applyNumberFormat="1" applyFont="1" applyFill="1" applyAlignment="1">
      <alignment horizontal="right" vertical="center"/>
    </xf>
    <xf numFmtId="164" fontId="13" fillId="3" borderId="0" xfId="6" applyNumberFormat="1" applyFill="1" applyAlignment="1">
      <alignment vertical="center"/>
    </xf>
    <xf numFmtId="171" fontId="41" fillId="2" borderId="0" xfId="6" applyNumberFormat="1" applyFont="1" applyFill="1" applyAlignment="1">
      <alignment horizontal="right" vertical="center"/>
    </xf>
    <xf numFmtId="3" fontId="6" fillId="3" borderId="0" xfId="6" applyNumberFormat="1" applyFont="1" applyFill="1" applyAlignment="1">
      <alignment vertical="center"/>
    </xf>
    <xf numFmtId="4" fontId="41" fillId="2" borderId="0" xfId="6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 vertical="center" wrapText="1"/>
    </xf>
    <xf numFmtId="164" fontId="5" fillId="2" borderId="0" xfId="9" applyNumberFormat="1" applyFont="1" applyFill="1" applyBorder="1" applyAlignment="1">
      <alignment horizontal="right"/>
    </xf>
    <xf numFmtId="0" fontId="5" fillId="2" borderId="0" xfId="6" applyFont="1" applyFill="1"/>
    <xf numFmtId="0" fontId="5" fillId="3" borderId="0" xfId="6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2" fillId="3" borderId="0" xfId="0" applyFont="1" applyFill="1" applyAlignment="1">
      <alignment horizontal="left" vertical="center" wrapText="1"/>
    </xf>
    <xf numFmtId="164" fontId="2" fillId="3" borderId="0" xfId="9" applyNumberFormat="1" applyFont="1" applyFill="1" applyBorder="1" applyAlignment="1">
      <alignment horizontal="right"/>
    </xf>
    <xf numFmtId="0" fontId="2" fillId="3" borderId="0" xfId="0" applyFont="1" applyFill="1" applyAlignment="1">
      <alignment horizontal="right" vertical="top" wrapText="1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59" fillId="3" borderId="0" xfId="0" applyFont="1" applyFill="1" applyAlignment="1">
      <alignment horizontal="center" wrapText="1"/>
    </xf>
    <xf numFmtId="3" fontId="6" fillId="0" borderId="0" xfId="6" applyNumberFormat="1" applyFont="1" applyAlignment="1">
      <alignment vertical="center"/>
    </xf>
    <xf numFmtId="164" fontId="53" fillId="3" borderId="0" xfId="0" applyNumberFormat="1" applyFont="1" applyFill="1"/>
    <xf numFmtId="0" fontId="2" fillId="3" borderId="0" xfId="0" applyFont="1" applyFill="1" applyAlignment="1">
      <alignment horizontal="right" indent="1"/>
    </xf>
    <xf numFmtId="3" fontId="5" fillId="5" borderId="0" xfId="0" applyNumberFormat="1" applyFont="1" applyFill="1" applyAlignment="1">
      <alignment horizontal="right" vertical="center" indent="1"/>
    </xf>
    <xf numFmtId="0" fontId="53" fillId="5" borderId="0" xfId="0" applyFont="1" applyFill="1" applyAlignment="1">
      <alignment horizontal="left" vertical="center" wrapText="1"/>
    </xf>
    <xf numFmtId="0" fontId="53" fillId="3" borderId="0" xfId="0" applyFont="1" applyFill="1" applyAlignment="1">
      <alignment horizontal="right" vertical="center" wrapText="1" indent="1"/>
    </xf>
    <xf numFmtId="0" fontId="53" fillId="5" borderId="0" xfId="0" applyFont="1" applyFill="1" applyAlignment="1">
      <alignment horizontal="right" vertical="center" wrapText="1" indent="1"/>
    </xf>
    <xf numFmtId="3" fontId="5" fillId="2" borderId="0" xfId="6" applyNumberFormat="1" applyFont="1" applyFill="1" applyAlignment="1">
      <alignment vertical="center"/>
    </xf>
    <xf numFmtId="0" fontId="61" fillId="3" borderId="0" xfId="7" applyFont="1" applyFill="1" applyAlignment="1">
      <alignment vertical="center"/>
    </xf>
    <xf numFmtId="4" fontId="2" fillId="3" borderId="0" xfId="6" applyNumberFormat="1" applyFont="1" applyFill="1" applyAlignment="1">
      <alignment vertical="center"/>
    </xf>
    <xf numFmtId="3" fontId="62" fillId="2" borderId="0" xfId="6" applyNumberFormat="1" applyFont="1" applyFill="1" applyAlignment="1">
      <alignment vertical="center"/>
    </xf>
    <xf numFmtId="0" fontId="63" fillId="3" borderId="0" xfId="6" applyFont="1" applyFill="1" applyAlignment="1">
      <alignment vertical="center"/>
    </xf>
    <xf numFmtId="177" fontId="64" fillId="2" borderId="0" xfId="6" applyNumberFormat="1" applyFont="1" applyFill="1" applyAlignment="1">
      <alignment vertical="center"/>
    </xf>
    <xf numFmtId="3" fontId="5" fillId="5" borderId="0" xfId="6" applyNumberFormat="1" applyFont="1" applyFill="1"/>
    <xf numFmtId="3" fontId="2" fillId="3" borderId="0" xfId="6" applyNumberFormat="1" applyFont="1" applyFill="1"/>
    <xf numFmtId="3" fontId="62" fillId="5" borderId="0" xfId="6" applyNumberFormat="1" applyFont="1" applyFill="1"/>
    <xf numFmtId="3" fontId="5" fillId="3" borderId="0" xfId="6" applyNumberFormat="1" applyFont="1" applyFill="1"/>
    <xf numFmtId="3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 applyAlignment="1">
      <alignment horizontal="right" vertical="center" wrapText="1" indent="1"/>
    </xf>
    <xf numFmtId="3" fontId="2" fillId="3" borderId="0" xfId="0" applyNumberFormat="1" applyFont="1" applyFill="1" applyAlignment="1">
      <alignment horizontal="right" vertical="center" wrapText="1" indent="1"/>
    </xf>
    <xf numFmtId="0" fontId="2" fillId="3" borderId="0" xfId="0" applyFont="1" applyFill="1" applyAlignment="1">
      <alignment horizontal="right" vertical="center" wrapText="1" indent="1"/>
    </xf>
    <xf numFmtId="3" fontId="5" fillId="5" borderId="0" xfId="0" applyNumberFormat="1" applyFont="1" applyFill="1" applyAlignment="1">
      <alignment horizontal="right" indent="1"/>
    </xf>
    <xf numFmtId="0" fontId="10" fillId="3" borderId="0" xfId="0" applyFont="1" applyFill="1" applyAlignment="1">
      <alignment horizontal="right" indent="1"/>
    </xf>
    <xf numFmtId="0" fontId="2" fillId="3" borderId="0" xfId="0" applyFont="1" applyFill="1" applyAlignment="1">
      <alignment horizontal="right" vertical="center" indent="1"/>
    </xf>
    <xf numFmtId="3" fontId="62" fillId="5" borderId="0" xfId="0" applyNumberFormat="1" applyFont="1" applyFill="1" applyAlignment="1">
      <alignment horizontal="right" vertical="center" indent="1"/>
    </xf>
    <xf numFmtId="3" fontId="5" fillId="5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3" fontId="62" fillId="5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165" fontId="5" fillId="5" borderId="0" xfId="9" applyNumberFormat="1" applyFont="1" applyFill="1" applyBorder="1" applyAlignment="1">
      <alignment vertical="center"/>
    </xf>
    <xf numFmtId="0" fontId="2" fillId="3" borderId="0" xfId="0" applyFont="1" applyFill="1" applyAlignment="1">
      <alignment vertical="top" wrapText="1"/>
    </xf>
    <xf numFmtId="3" fontId="2" fillId="3" borderId="0" xfId="0" applyNumberFormat="1" applyFont="1" applyFill="1" applyAlignment="1">
      <alignment horizontal="right" vertical="top" wrapText="1"/>
    </xf>
    <xf numFmtId="171" fontId="2" fillId="3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5" fillId="3" borderId="0" xfId="0" applyFont="1" applyFill="1"/>
    <xf numFmtId="3" fontId="62" fillId="2" borderId="0" xfId="0" applyNumberFormat="1" applyFont="1" applyFill="1" applyAlignment="1">
      <alignment horizontal="right" vertical="center" wrapText="1"/>
    </xf>
    <xf numFmtId="164" fontId="45" fillId="2" borderId="0" xfId="9" applyNumberFormat="1" applyFont="1" applyFill="1" applyBorder="1" applyAlignment="1">
      <alignment horizontal="right"/>
    </xf>
    <xf numFmtId="0" fontId="45" fillId="3" borderId="0" xfId="0" applyFont="1" applyFill="1" applyAlignment="1">
      <alignment horizontal="left" vertical="center" wrapText="1"/>
    </xf>
    <xf numFmtId="0" fontId="45" fillId="3" borderId="0" xfId="0" applyFont="1" applyFill="1" applyAlignment="1">
      <alignment horizontal="right" vertical="center" wrapText="1"/>
    </xf>
    <xf numFmtId="0" fontId="65" fillId="3" borderId="0" xfId="0" applyFont="1" applyFill="1" applyAlignment="1">
      <alignment horizontal="right"/>
    </xf>
    <xf numFmtId="3" fontId="5" fillId="3" borderId="0" xfId="0" applyNumberFormat="1" applyFont="1" applyFill="1" applyAlignment="1">
      <alignment horizontal="right" vertical="center" wrapText="1"/>
    </xf>
    <xf numFmtId="164" fontId="5" fillId="3" borderId="0" xfId="9" applyNumberFormat="1" applyFont="1" applyFill="1" applyBorder="1" applyAlignment="1">
      <alignment horizontal="right"/>
    </xf>
    <xf numFmtId="3" fontId="5" fillId="3" borderId="0" xfId="0" applyNumberFormat="1" applyFont="1" applyFill="1" applyAlignment="1">
      <alignment horizontal="right"/>
    </xf>
    <xf numFmtId="10" fontId="5" fillId="2" borderId="0" xfId="6" applyNumberFormat="1" applyFont="1" applyFill="1" applyAlignment="1">
      <alignment horizontal="right"/>
    </xf>
    <xf numFmtId="10" fontId="5" fillId="3" borderId="0" xfId="6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horizontal="right" vertical="center" wrapText="1"/>
    </xf>
    <xf numFmtId="4" fontId="2" fillId="3" borderId="0" xfId="0" applyNumberFormat="1" applyFont="1" applyFill="1" applyAlignment="1">
      <alignment horizontal="right"/>
    </xf>
    <xf numFmtId="4" fontId="2" fillId="3" borderId="0" xfId="9" applyNumberFormat="1" applyFont="1" applyFill="1" applyBorder="1" applyAlignment="1">
      <alignment horizontal="right"/>
    </xf>
    <xf numFmtId="0" fontId="66" fillId="3" borderId="0" xfId="0" applyFont="1" applyFill="1" applyAlignment="1">
      <alignment wrapText="1"/>
    </xf>
    <xf numFmtId="0" fontId="66" fillId="3" borderId="0" xfId="0" applyFont="1" applyFill="1" applyAlignment="1">
      <alignment horizontal="right" wrapText="1"/>
    </xf>
    <xf numFmtId="3" fontId="2" fillId="3" borderId="2" xfId="0" applyNumberFormat="1" applyFont="1" applyFill="1" applyBorder="1" applyAlignment="1">
      <alignment horizontal="right" vertical="center" wrapText="1"/>
    </xf>
    <xf numFmtId="164" fontId="2" fillId="3" borderId="2" xfId="9" applyNumberFormat="1" applyFont="1" applyFill="1" applyBorder="1" applyAlignment="1">
      <alignment horizontal="right"/>
    </xf>
    <xf numFmtId="0" fontId="66" fillId="3" borderId="2" xfId="0" applyFont="1" applyFill="1" applyBorder="1" applyAlignment="1">
      <alignment wrapText="1"/>
    </xf>
    <xf numFmtId="0" fontId="66" fillId="3" borderId="2" xfId="0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/>
    </xf>
    <xf numFmtId="4" fontId="2" fillId="3" borderId="2" xfId="9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 wrapText="1" indent="1"/>
    </xf>
    <xf numFmtId="0" fontId="24" fillId="3" borderId="0" xfId="6" applyFont="1" applyFill="1" applyAlignment="1">
      <alignment horizontal="center" vertical="center" wrapText="1"/>
    </xf>
    <xf numFmtId="0" fontId="24" fillId="3" borderId="0" xfId="3" applyFont="1" applyFill="1" applyAlignment="1">
      <alignment horizontal="center" vertical="center" wrapText="1"/>
    </xf>
    <xf numFmtId="3" fontId="5" fillId="5" borderId="0" xfId="0" applyNumberFormat="1" applyFont="1" applyFill="1"/>
    <xf numFmtId="3" fontId="62" fillId="5" borderId="0" xfId="0" applyNumberFormat="1" applyFont="1" applyFill="1"/>
    <xf numFmtId="170" fontId="2" fillId="3" borderId="0" xfId="0" applyNumberFormat="1" applyFont="1" applyFill="1"/>
    <xf numFmtId="170" fontId="2" fillId="3" borderId="2" xfId="0" applyNumberFormat="1" applyFont="1" applyFill="1" applyBorder="1"/>
    <xf numFmtId="0" fontId="24" fillId="3" borderId="0" xfId="19" applyFont="1" applyFill="1" applyAlignment="1">
      <alignment vertical="center" wrapText="1"/>
    </xf>
    <xf numFmtId="0" fontId="24" fillId="3" borderId="0" xfId="19" applyFont="1" applyFill="1" applyAlignment="1">
      <alignment horizontal="center" vertical="center" wrapText="1"/>
    </xf>
    <xf numFmtId="0" fontId="23" fillId="3" borderId="0" xfId="19" applyFont="1" applyFill="1" applyAlignment="1">
      <alignment horizontal="justify" vertical="center" wrapText="1"/>
    </xf>
    <xf numFmtId="0" fontId="26" fillId="3" borderId="0" xfId="19" applyFont="1" applyFill="1" applyAlignment="1">
      <alignment horizontal="right" vertical="center" wrapText="1"/>
    </xf>
    <xf numFmtId="164" fontId="26" fillId="3" borderId="0" xfId="19" applyNumberFormat="1" applyFont="1" applyFill="1" applyAlignment="1">
      <alignment horizontal="right" vertical="center" wrapText="1"/>
    </xf>
    <xf numFmtId="0" fontId="23" fillId="3" borderId="0" xfId="19" applyFont="1" applyFill="1" applyAlignment="1">
      <alignment horizontal="right" vertical="center" wrapText="1"/>
    </xf>
    <xf numFmtId="0" fontId="24" fillId="3" borderId="0" xfId="19" applyFont="1" applyFill="1" applyAlignment="1">
      <alignment horizontal="right" vertical="center" wrapText="1"/>
    </xf>
    <xf numFmtId="0" fontId="24" fillId="3" borderId="0" xfId="19" applyFont="1" applyFill="1" applyAlignment="1">
      <alignment horizontal="justify" vertical="center" wrapText="1"/>
    </xf>
    <xf numFmtId="3" fontId="25" fillId="3" borderId="0" xfId="19" applyNumberFormat="1" applyFont="1" applyFill="1" applyAlignment="1">
      <alignment horizontal="right" vertical="center" wrapText="1"/>
    </xf>
    <xf numFmtId="0" fontId="25" fillId="3" borderId="0" xfId="19" applyFont="1" applyFill="1" applyAlignment="1">
      <alignment horizontal="right" vertical="center" wrapText="1"/>
    </xf>
    <xf numFmtId="0" fontId="27" fillId="3" borderId="0" xfId="19" applyFont="1" applyFill="1" applyAlignment="1">
      <alignment horizontal="justify" vertical="center" wrapText="1"/>
    </xf>
    <xf numFmtId="0" fontId="31" fillId="3" borderId="0" xfId="19" applyFont="1" applyFill="1" applyAlignment="1">
      <alignment horizontal="right" vertical="center" wrapText="1"/>
    </xf>
    <xf numFmtId="14" fontId="24" fillId="3" borderId="0" xfId="19" applyNumberFormat="1" applyFont="1" applyFill="1" applyAlignment="1">
      <alignment horizontal="center" vertical="center" wrapText="1"/>
    </xf>
    <xf numFmtId="171" fontId="25" fillId="3" borderId="0" xfId="19" applyNumberFormat="1" applyFont="1" applyFill="1" applyAlignment="1">
      <alignment horizontal="right" vertical="center" wrapText="1"/>
    </xf>
    <xf numFmtId="164" fontId="25" fillId="3" borderId="0" xfId="19" applyNumberFormat="1" applyFont="1" applyFill="1" applyAlignment="1">
      <alignment horizontal="right" vertical="center" wrapText="1"/>
    </xf>
    <xf numFmtId="175" fontId="28" fillId="3" borderId="0" xfId="19" applyNumberFormat="1" applyFont="1" applyFill="1" applyAlignment="1">
      <alignment horizontal="center" vertical="center" wrapText="1"/>
    </xf>
    <xf numFmtId="0" fontId="28" fillId="3" borderId="0" xfId="19" applyFont="1" applyFill="1" applyAlignment="1">
      <alignment horizontal="justify" vertical="center" wrapText="1"/>
    </xf>
    <xf numFmtId="3" fontId="32" fillId="3" borderId="0" xfId="19" applyNumberFormat="1" applyFont="1" applyFill="1" applyAlignment="1">
      <alignment horizontal="right" vertical="center" wrapText="1"/>
    </xf>
    <xf numFmtId="0" fontId="23" fillId="3" borderId="0" xfId="3" applyFont="1" applyFill="1"/>
    <xf numFmtId="0" fontId="25" fillId="3" borderId="0" xfId="19" applyFont="1" applyFill="1" applyAlignment="1">
      <alignment horizontal="justify" vertical="center" wrapText="1"/>
    </xf>
    <xf numFmtId="0" fontId="24" fillId="3" borderId="0" xfId="3" applyFont="1" applyFill="1" applyAlignment="1">
      <alignment horizontal="left" vertical="center" wrapText="1"/>
    </xf>
    <xf numFmtId="0" fontId="24" fillId="3" borderId="0" xfId="3" applyFont="1" applyFill="1" applyAlignment="1">
      <alignment horizontal="right" vertical="center" wrapText="1"/>
    </xf>
    <xf numFmtId="0" fontId="28" fillId="3" borderId="0" xfId="19" applyFont="1" applyFill="1" applyAlignment="1">
      <alignment horizontal="center" vertical="center" wrapText="1"/>
    </xf>
    <xf numFmtId="0" fontId="39" fillId="4" borderId="0" xfId="19" applyFont="1" applyFill="1" applyAlignment="1">
      <alignment horizontal="center" vertical="center" wrapText="1"/>
    </xf>
    <xf numFmtId="0" fontId="39" fillId="3" borderId="0" xfId="19" applyFont="1" applyFill="1" applyAlignment="1">
      <alignment horizontal="center" vertical="center" wrapText="1"/>
    </xf>
    <xf numFmtId="0" fontId="26" fillId="3" borderId="0" xfId="19" applyFont="1" applyFill="1" applyAlignment="1">
      <alignment horizontal="right" vertical="center" wrapText="1" indent="1"/>
    </xf>
    <xf numFmtId="0" fontId="34" fillId="3" borderId="0" xfId="0" applyFont="1" applyFill="1" applyAlignment="1">
      <alignment vertical="center"/>
    </xf>
    <xf numFmtId="0" fontId="46" fillId="5" borderId="0" xfId="19" applyFont="1" applyFill="1" applyAlignment="1">
      <alignment horizontal="justify" vertical="center" wrapText="1"/>
    </xf>
    <xf numFmtId="0" fontId="46" fillId="3" borderId="0" xfId="19" applyFont="1" applyFill="1" applyAlignment="1">
      <alignment horizontal="justify" vertical="center" wrapText="1"/>
    </xf>
    <xf numFmtId="3" fontId="47" fillId="3" borderId="0" xfId="19" applyNumberFormat="1" applyFont="1" applyFill="1" applyAlignment="1">
      <alignment horizontal="right" vertical="center" wrapText="1" indent="1"/>
    </xf>
    <xf numFmtId="171" fontId="47" fillId="3" borderId="0" xfId="19" applyNumberFormat="1" applyFont="1" applyFill="1" applyAlignment="1">
      <alignment horizontal="right" vertical="center" wrapText="1" indent="1"/>
    </xf>
    <xf numFmtId="164" fontId="47" fillId="3" borderId="0" xfId="19" applyNumberFormat="1" applyFont="1" applyFill="1" applyAlignment="1">
      <alignment horizontal="right" vertical="center" wrapText="1" indent="1"/>
    </xf>
    <xf numFmtId="0" fontId="46" fillId="3" borderId="0" xfId="19" applyFont="1" applyFill="1" applyAlignment="1">
      <alignment horizontal="right" vertical="center" wrapText="1"/>
    </xf>
    <xf numFmtId="164" fontId="60" fillId="3" borderId="0" xfId="19" applyNumberFormat="1" applyFont="1" applyFill="1" applyAlignment="1">
      <alignment horizontal="right" vertical="center" wrapText="1" indent="1"/>
    </xf>
    <xf numFmtId="0" fontId="67" fillId="3" borderId="0" xfId="19" applyFont="1" applyFill="1" applyAlignment="1">
      <alignment horizontal="right" vertical="center" wrapText="1" indent="1"/>
    </xf>
    <xf numFmtId="164" fontId="67" fillId="3" borderId="0" xfId="19" applyNumberFormat="1" applyFont="1" applyFill="1" applyAlignment="1">
      <alignment horizontal="right" vertical="center" wrapText="1" indent="1"/>
    </xf>
    <xf numFmtId="3" fontId="68" fillId="5" borderId="0" xfId="19" applyNumberFormat="1" applyFont="1" applyFill="1" applyAlignment="1">
      <alignment horizontal="right" vertical="center" wrapText="1" indent="1"/>
    </xf>
    <xf numFmtId="171" fontId="68" fillId="5" borderId="0" xfId="19" applyNumberFormat="1" applyFont="1" applyFill="1" applyAlignment="1">
      <alignment horizontal="right" vertical="center" wrapText="1" indent="1"/>
    </xf>
    <xf numFmtId="0" fontId="14" fillId="0" borderId="0" xfId="0" applyFont="1" applyAlignment="1">
      <alignment horizontal="left" vertical="center" indent="1"/>
    </xf>
    <xf numFmtId="3" fontId="14" fillId="0" borderId="0" xfId="0" applyNumberFormat="1" applyFont="1" applyAlignment="1">
      <alignment horizontal="right" vertical="center" wrapText="1"/>
    </xf>
    <xf numFmtId="3" fontId="14" fillId="0" borderId="0" xfId="0" applyNumberFormat="1" applyFont="1"/>
    <xf numFmtId="170" fontId="2" fillId="3" borderId="0" xfId="0" applyNumberFormat="1" applyFont="1" applyFill="1" applyAlignment="1">
      <alignment horizontal="right" vertical="center" wrapText="1" indent="1"/>
    </xf>
    <xf numFmtId="3" fontId="62" fillId="3" borderId="0" xfId="6" applyNumberFormat="1" applyFont="1" applyFill="1"/>
    <xf numFmtId="0" fontId="2" fillId="5" borderId="0" xfId="0" applyFont="1" applyFill="1" applyAlignment="1">
      <alignment horizontal="right" vertical="center" wrapText="1" indent="1"/>
    </xf>
    <xf numFmtId="3" fontId="14" fillId="3" borderId="0" xfId="0" applyNumberFormat="1" applyFont="1" applyFill="1" applyAlignment="1">
      <alignment horizontal="right" vertical="center" wrapText="1"/>
    </xf>
    <xf numFmtId="0" fontId="14" fillId="3" borderId="0" xfId="0" applyFont="1" applyFill="1" applyAlignment="1">
      <alignment horizontal="right" vertical="center" wrapText="1"/>
    </xf>
    <xf numFmtId="0" fontId="16" fillId="3" borderId="0" xfId="0" applyFont="1" applyFill="1" applyAlignment="1">
      <alignment horizontal="left" vertical="center" indent="1"/>
    </xf>
    <xf numFmtId="3" fontId="16" fillId="3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/>
    <xf numFmtId="165" fontId="2" fillId="3" borderId="0" xfId="9" applyNumberFormat="1" applyFont="1" applyFill="1" applyBorder="1" applyAlignment="1">
      <alignment horizontal="right" indent="1"/>
    </xf>
    <xf numFmtId="165" fontId="2" fillId="3" borderId="0" xfId="9" applyNumberFormat="1" applyFont="1" applyFill="1" applyBorder="1"/>
    <xf numFmtId="165" fontId="62" fillId="5" borderId="0" xfId="9" applyNumberFormat="1" applyFont="1" applyFill="1" applyBorder="1" applyAlignment="1">
      <alignment horizontal="right" indent="1"/>
    </xf>
    <xf numFmtId="165" fontId="62" fillId="3" borderId="0" xfId="9" applyNumberFormat="1" applyFont="1" applyFill="1" applyBorder="1"/>
    <xf numFmtId="0" fontId="67" fillId="3" borderId="0" xfId="19" applyFont="1" applyFill="1" applyAlignment="1">
      <alignment horizontal="justify" vertical="center" wrapText="1"/>
    </xf>
    <xf numFmtId="3" fontId="68" fillId="3" borderId="0" xfId="19" applyNumberFormat="1" applyFont="1" applyFill="1" applyAlignment="1">
      <alignment horizontal="right" vertical="center" wrapText="1" indent="1"/>
    </xf>
    <xf numFmtId="171" fontId="68" fillId="3" borderId="0" xfId="19" applyNumberFormat="1" applyFont="1" applyFill="1" applyAlignment="1">
      <alignment horizontal="right" vertical="center" wrapText="1" indent="1"/>
    </xf>
    <xf numFmtId="165" fontId="5" fillId="5" borderId="0" xfId="0" applyNumberFormat="1" applyFont="1" applyFill="1" applyAlignment="1">
      <alignment horizontal="right" vertical="center" indent="1"/>
    </xf>
    <xf numFmtId="0" fontId="34" fillId="4" borderId="0" xfId="6" applyFont="1" applyFill="1" applyAlignment="1">
      <alignment horizontal="center" vertical="center"/>
    </xf>
    <xf numFmtId="174" fontId="34" fillId="4" borderId="0" xfId="6" applyNumberFormat="1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0" fontId="0" fillId="0" borderId="0" xfId="0"/>
    <xf numFmtId="0" fontId="15" fillId="3" borderId="0" xfId="0" applyFont="1" applyFill="1" applyAlignment="1">
      <alignment horizontal="center"/>
    </xf>
    <xf numFmtId="0" fontId="37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34" fillId="4" borderId="0" xfId="3" applyFont="1" applyFill="1" applyAlignment="1">
      <alignment horizontal="center" vertical="center"/>
    </xf>
    <xf numFmtId="0" fontId="39" fillId="4" borderId="0" xfId="19" applyFont="1" applyFill="1" applyAlignment="1">
      <alignment horizontal="center" vertical="center" wrapText="1"/>
    </xf>
    <xf numFmtId="0" fontId="24" fillId="3" borderId="0" xfId="19" applyFont="1" applyFill="1" applyAlignment="1">
      <alignment horizontal="center" vertical="center" wrapText="1"/>
    </xf>
    <xf numFmtId="14" fontId="24" fillId="3" borderId="0" xfId="19" applyNumberFormat="1" applyFont="1" applyFill="1" applyAlignment="1">
      <alignment horizontal="center" vertical="center" wrapText="1"/>
    </xf>
    <xf numFmtId="0" fontId="24" fillId="3" borderId="0" xfId="3" applyFont="1" applyFill="1" applyAlignment="1">
      <alignment horizontal="left" vertical="center"/>
    </xf>
    <xf numFmtId="0" fontId="24" fillId="3" borderId="0" xfId="3" applyFont="1" applyFill="1" applyAlignment="1">
      <alignment horizontal="center" vertical="center" wrapText="1"/>
    </xf>
    <xf numFmtId="0" fontId="28" fillId="3" borderId="0" xfId="19" applyFont="1" applyFill="1" applyAlignment="1">
      <alignment horizontal="center" vertical="center" wrapText="1"/>
    </xf>
    <xf numFmtId="0" fontId="19" fillId="3" borderId="0" xfId="0" applyFont="1" applyFill="1" applyAlignment="1">
      <alignment horizontal="justify" vertical="center"/>
    </xf>
    <xf numFmtId="0" fontId="49" fillId="3" borderId="0" xfId="0" applyFont="1" applyFill="1" applyAlignment="1">
      <alignment horizontal="justify" vertical="center"/>
    </xf>
    <xf numFmtId="0" fontId="19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0" fontId="19" fillId="3" borderId="0" xfId="0" quotePrefix="1" applyFont="1" applyFill="1" applyAlignment="1">
      <alignment horizontal="justify" vertical="center"/>
    </xf>
  </cellXfs>
  <cellStyles count="23">
    <cellStyle name="Hipervínculo 2" xfId="13" xr:uid="{00000000-0005-0000-0000-000000000000}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2 2" xfId="15" xr:uid="{00000000-0005-0000-0000-000005000000}"/>
    <cellStyle name="Normal 2 2 2 2" xfId="21" xr:uid="{00000000-0005-0000-0000-000006000000}"/>
    <cellStyle name="Normal 2 3" xfId="4" xr:uid="{00000000-0005-0000-0000-000007000000}"/>
    <cellStyle name="Normal 3" xfId="5" xr:uid="{00000000-0005-0000-0000-000008000000}"/>
    <cellStyle name="Normal 3 2" xfId="17" xr:uid="{00000000-0005-0000-0000-000009000000}"/>
    <cellStyle name="Normal 4" xfId="6" xr:uid="{00000000-0005-0000-0000-00000A000000}"/>
    <cellStyle name="Normal 4 2" xfId="19" xr:uid="{00000000-0005-0000-0000-00000B000000}"/>
    <cellStyle name="Normal 5" xfId="7" xr:uid="{00000000-0005-0000-0000-00000C000000}"/>
    <cellStyle name="Normal 6" xfId="8" xr:uid="{00000000-0005-0000-0000-00000D000000}"/>
    <cellStyle name="Normal 6 2" xfId="20" xr:uid="{00000000-0005-0000-0000-00000E000000}"/>
    <cellStyle name="Normal 7" xfId="14" xr:uid="{00000000-0005-0000-0000-00000F000000}"/>
    <cellStyle name="Porcentaje" xfId="9" builtinId="5"/>
    <cellStyle name="Porcentaje 2" xfId="10" xr:uid="{00000000-0005-0000-0000-000011000000}"/>
    <cellStyle name="Porcentaje 2 2" xfId="16" xr:uid="{00000000-0005-0000-0000-000012000000}"/>
    <cellStyle name="Porcentaje 2 2 2" xfId="22" xr:uid="{00000000-0005-0000-0000-000013000000}"/>
    <cellStyle name="Porcentaje 3" xfId="11" xr:uid="{00000000-0005-0000-0000-000014000000}"/>
    <cellStyle name="Porcentaje 3 2" xfId="18" xr:uid="{00000000-0005-0000-0000-000015000000}"/>
    <cellStyle name="Porcentaje 4" xfId="12" xr:uid="{00000000-0005-0000-0000-000016000000}"/>
  </cellStyles>
  <dxfs count="0"/>
  <tableStyles count="0" defaultTableStyle="TableStyleMedium2" defaultPivotStyle="PivotStyleLight16"/>
  <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376522153786341E-2"/>
          <c:y val="0.10807815740816264"/>
          <c:w val="0.93850454227812719"/>
          <c:h val="0.658210307981165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Mercados!$D$28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Mercados!$C$29:$C$31</c:f>
              <c:numCache>
                <c:formatCode>General</c:formatCode>
                <c:ptCount val="3"/>
              </c:numCache>
            </c:numRef>
          </c:cat>
          <c:val>
            <c:numRef>
              <c:f>Mercados!$D$29:$D$31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2DCA-4F26-8A17-0607E6ABEAD3}"/>
            </c:ext>
          </c:extLst>
        </c:ser>
        <c:ser>
          <c:idx val="1"/>
          <c:order val="1"/>
          <c:tx>
            <c:strRef>
              <c:f>Mercados!$E$28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Mercados!$C$29:$C$31</c:f>
              <c:numCache>
                <c:formatCode>General</c:formatCode>
                <c:ptCount val="3"/>
              </c:numCache>
            </c:numRef>
          </c:cat>
          <c:val>
            <c:numRef>
              <c:f>Mercados!$E$29:$E$31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2DCA-4F26-8A17-0607E6AB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8921736"/>
        <c:axId val="308293592"/>
      </c:barChart>
      <c:catAx>
        <c:axId val="308921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8293592"/>
        <c:crosses val="autoZero"/>
        <c:auto val="1"/>
        <c:lblAlgn val="ctr"/>
        <c:lblOffset val="100"/>
        <c:noMultiLvlLbl val="0"/>
      </c:catAx>
      <c:valAx>
        <c:axId val="3082935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308921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859823846129907"/>
          <c:y val="0.88045651951163761"/>
          <c:w val="0.28807900988661"/>
          <c:h val="0.119543480488362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C2-41D5-9E26-50080369E9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C2-41D5-9E26-50080369E9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C2-41D5-9E26-50080369E91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C2-41D5-9E26-50080369E9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Mercados!$I$29:$I$32</c:f>
              <c:numCache>
                <c:formatCode>General</c:formatCode>
                <c:ptCount val="4"/>
              </c:numCache>
            </c:numRef>
          </c:cat>
          <c:val>
            <c:numRef>
              <c:f>Mercados!$L$29:$L$32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B3C2-41D5-9E26-50080369E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F4-47B3-93F8-7F677D73F32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DF4-47B3-93F8-7F677D73F32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DF4-47B3-93F8-7F677D73F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8295160"/>
        <c:axId val="308291632"/>
      </c:barChart>
      <c:catAx>
        <c:axId val="30829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8291632"/>
        <c:crosses val="autoZero"/>
        <c:auto val="1"/>
        <c:lblAlgn val="ctr"/>
        <c:lblOffset val="100"/>
        <c:noMultiLvlLbl val="0"/>
      </c:catAx>
      <c:valAx>
        <c:axId val="30829163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082951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38</xdr:row>
      <xdr:rowOff>180975</xdr:rowOff>
    </xdr:from>
    <xdr:to>
      <xdr:col>19</xdr:col>
      <xdr:colOff>219075</xdr:colOff>
      <xdr:row>55</xdr:row>
      <xdr:rowOff>142875</xdr:rowOff>
    </xdr:to>
    <xdr:graphicFrame macro="">
      <xdr:nvGraphicFramePr>
        <xdr:cNvPr id="2059" name="2 Gráfico">
          <a:extLst>
            <a:ext uri="{FF2B5EF4-FFF2-40B4-BE49-F238E27FC236}">
              <a16:creationId xmlns:a16="http://schemas.microsoft.com/office/drawing/2014/main" id="{00000000-0008-0000-0200-00000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352425</xdr:colOff>
      <xdr:row>39</xdr:row>
      <xdr:rowOff>85725</xdr:rowOff>
    </xdr:from>
    <xdr:to>
      <xdr:col>9</xdr:col>
      <xdr:colOff>685800</xdr:colOff>
      <xdr:row>53</xdr:row>
      <xdr:rowOff>19050</xdr:rowOff>
    </xdr:to>
    <xdr:graphicFrame macro="">
      <xdr:nvGraphicFramePr>
        <xdr:cNvPr id="2060" name="3 Gráfico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</xdr:colOff>
      <xdr:row>67</xdr:row>
      <xdr:rowOff>66675</xdr:rowOff>
    </xdr:from>
    <xdr:to>
      <xdr:col>20</xdr:col>
      <xdr:colOff>152399</xdr:colOff>
      <xdr:row>81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  <pageSetUpPr fitToPage="1"/>
  </sheetPr>
  <dimension ref="A1:J39"/>
  <sheetViews>
    <sheetView zoomScaleNormal="100" workbookViewId="0">
      <selection activeCell="J43" sqref="J43"/>
    </sheetView>
  </sheetViews>
  <sheetFormatPr baseColWidth="10" defaultColWidth="11" defaultRowHeight="14.4" x14ac:dyDescent="0.3"/>
  <cols>
    <col min="1" max="1" width="9.59765625" style="30" customWidth="1"/>
    <col min="2" max="2" width="60.69921875" style="30" customWidth="1"/>
    <col min="3" max="3" width="0.8984375" style="30" customWidth="1"/>
    <col min="4" max="4" width="12.19921875" style="247" customWidth="1"/>
    <col min="5" max="5" width="0.8984375" style="30" customWidth="1"/>
    <col min="6" max="6" width="12.19921875" style="247" customWidth="1"/>
    <col min="7" max="7" width="0.8984375" style="30" customWidth="1"/>
    <col min="8" max="8" width="12.19921875" style="247" customWidth="1"/>
    <col min="9" max="9" width="0.8984375" style="30" customWidth="1"/>
    <col min="10" max="10" width="12.19921875" style="247" customWidth="1"/>
    <col min="11" max="16384" width="11" style="30"/>
  </cols>
  <sheetData>
    <row r="1" spans="1:10" ht="15.6" x14ac:dyDescent="0.3">
      <c r="A1" s="28"/>
      <c r="B1" s="29"/>
      <c r="C1" s="29"/>
      <c r="D1" s="240"/>
      <c r="E1" s="28"/>
    </row>
    <row r="2" spans="1:10" ht="17.399999999999999" x14ac:dyDescent="0.3">
      <c r="A2" s="28"/>
      <c r="B2" s="395" t="s">
        <v>74</v>
      </c>
      <c r="C2" s="395"/>
      <c r="D2" s="395"/>
      <c r="E2" s="395"/>
      <c r="F2" s="395"/>
      <c r="G2" s="395"/>
      <c r="H2" s="395"/>
      <c r="I2" s="395"/>
      <c r="J2" s="395"/>
    </row>
    <row r="3" spans="1:10" ht="15.6" x14ac:dyDescent="0.3">
      <c r="A3" s="28"/>
      <c r="B3" s="32"/>
      <c r="C3" s="32"/>
      <c r="D3" s="241"/>
      <c r="E3" s="32"/>
      <c r="F3" s="241"/>
      <c r="G3" s="32"/>
      <c r="H3" s="241"/>
      <c r="I3" s="32"/>
      <c r="J3" s="241"/>
    </row>
    <row r="4" spans="1:10" ht="31.2" x14ac:dyDescent="0.3">
      <c r="A4" s="25"/>
      <c r="B4" s="178" t="s">
        <v>58</v>
      </c>
      <c r="C4" s="28"/>
      <c r="D4" s="242" t="s">
        <v>190</v>
      </c>
      <c r="E4" s="31"/>
      <c r="F4" s="242" t="s">
        <v>183</v>
      </c>
      <c r="G4" s="31"/>
      <c r="H4" s="242" t="s">
        <v>59</v>
      </c>
      <c r="I4" s="31"/>
      <c r="J4" s="242" t="s">
        <v>84</v>
      </c>
    </row>
    <row r="5" spans="1:10" ht="15.6" x14ac:dyDescent="0.3">
      <c r="A5" s="25"/>
      <c r="B5" s="28"/>
      <c r="C5" s="28"/>
      <c r="D5" s="243"/>
      <c r="E5" s="31"/>
      <c r="F5" s="243"/>
      <c r="G5" s="31"/>
      <c r="H5" s="243"/>
      <c r="I5" s="31"/>
      <c r="J5" s="243"/>
    </row>
    <row r="6" spans="1:10" ht="15.6" x14ac:dyDescent="0.3">
      <c r="A6" s="25"/>
      <c r="B6" s="39" t="s">
        <v>41</v>
      </c>
      <c r="C6" s="28"/>
      <c r="D6" s="275">
        <f>SUM(D7:D11)</f>
        <v>1059685</v>
      </c>
      <c r="E6" s="26"/>
      <c r="F6" s="275">
        <f>SUM(F7:F11)</f>
        <v>841055</v>
      </c>
      <c r="G6" s="26"/>
      <c r="H6" s="249">
        <f>(D6-F6)/F6*100</f>
        <v>25.994732805821258</v>
      </c>
      <c r="I6" s="33"/>
      <c r="J6" s="244">
        <f>+D6-F6</f>
        <v>218630</v>
      </c>
    </row>
    <row r="7" spans="1:10" ht="15.6" x14ac:dyDescent="0.3">
      <c r="A7" s="25"/>
      <c r="B7" s="108" t="s">
        <v>72</v>
      </c>
      <c r="C7" s="25"/>
      <c r="D7" s="316">
        <v>998532</v>
      </c>
      <c r="E7" s="27"/>
      <c r="F7" s="379">
        <v>772317</v>
      </c>
      <c r="G7" s="27"/>
      <c r="H7" s="250">
        <f t="shared" ref="H7:H10" si="0">+(D7-F7)/F7*100</f>
        <v>29.290433850349011</v>
      </c>
      <c r="I7" s="34"/>
      <c r="J7" s="245">
        <f t="shared" ref="J7:J9" si="1">+D7-F7</f>
        <v>226215</v>
      </c>
    </row>
    <row r="8" spans="1:10" ht="15.6" x14ac:dyDescent="0.3">
      <c r="A8" s="25"/>
      <c r="B8" s="108" t="s">
        <v>182</v>
      </c>
      <c r="C8" s="25"/>
      <c r="D8" s="316">
        <v>26370</v>
      </c>
      <c r="E8" s="27"/>
      <c r="F8" s="379">
        <v>16728</v>
      </c>
      <c r="G8" s="27"/>
      <c r="H8" s="250">
        <f t="shared" si="0"/>
        <v>57.639885222381636</v>
      </c>
      <c r="I8" s="34"/>
      <c r="J8" s="245">
        <f t="shared" si="1"/>
        <v>9642</v>
      </c>
    </row>
    <row r="9" spans="1:10" ht="15.6" x14ac:dyDescent="0.3">
      <c r="A9" s="25"/>
      <c r="B9" s="108" t="s">
        <v>60</v>
      </c>
      <c r="C9" s="25"/>
      <c r="D9" s="316">
        <v>28394</v>
      </c>
      <c r="E9" s="27"/>
      <c r="F9" s="379">
        <v>23281</v>
      </c>
      <c r="G9" s="27"/>
      <c r="H9" s="250">
        <f t="shared" si="0"/>
        <v>21.962115029423135</v>
      </c>
      <c r="I9" s="34"/>
      <c r="J9" s="245">
        <f t="shared" si="1"/>
        <v>5113</v>
      </c>
    </row>
    <row r="10" spans="1:10" ht="15.6" x14ac:dyDescent="0.3">
      <c r="A10" s="25"/>
      <c r="B10" s="108" t="s">
        <v>156</v>
      </c>
      <c r="C10" s="25"/>
      <c r="D10" s="316">
        <v>399</v>
      </c>
      <c r="E10" s="27"/>
      <c r="F10" s="379">
        <v>6569</v>
      </c>
      <c r="G10" s="27"/>
      <c r="H10" s="250">
        <f t="shared" si="0"/>
        <v>-93.926016136398232</v>
      </c>
      <c r="I10" s="34"/>
      <c r="J10" s="245">
        <f t="shared" ref="J10" si="2">+D10-F10</f>
        <v>-6170</v>
      </c>
    </row>
    <row r="11" spans="1:10" ht="15.6" x14ac:dyDescent="0.3">
      <c r="A11" s="25"/>
      <c r="B11" s="108" t="s">
        <v>173</v>
      </c>
      <c r="C11" s="25"/>
      <c r="D11" s="316">
        <v>5990</v>
      </c>
      <c r="E11" s="27"/>
      <c r="F11" s="379">
        <v>22160</v>
      </c>
      <c r="G11" s="27"/>
      <c r="H11" s="250" t="s">
        <v>157</v>
      </c>
      <c r="I11" s="34"/>
      <c r="J11" s="245">
        <f>+D11-F11</f>
        <v>-16170</v>
      </c>
    </row>
    <row r="12" spans="1:10" ht="15.6" x14ac:dyDescent="0.3">
      <c r="A12" s="25"/>
      <c r="B12" s="25"/>
      <c r="C12" s="25"/>
      <c r="D12" s="276"/>
      <c r="E12" s="35"/>
      <c r="F12" s="276"/>
      <c r="G12" s="35"/>
      <c r="H12" s="250"/>
      <c r="I12" s="34"/>
      <c r="J12" s="253"/>
    </row>
    <row r="13" spans="1:10" ht="15.6" x14ac:dyDescent="0.3">
      <c r="A13" s="25"/>
      <c r="B13" s="39" t="s">
        <v>40</v>
      </c>
      <c r="C13" s="28"/>
      <c r="D13" s="275">
        <f>SUM(D14:E20)</f>
        <v>-937024</v>
      </c>
      <c r="E13" s="26"/>
      <c r="F13" s="275">
        <f>SUM(F14:G20)</f>
        <v>-747642</v>
      </c>
      <c r="G13" s="26"/>
      <c r="H13" s="249">
        <f>(D13-F13)/F13*100</f>
        <v>25.330572653756743</v>
      </c>
      <c r="I13" s="33"/>
      <c r="J13" s="244">
        <f t="shared" ref="J13:J19" si="3">+D13-F13</f>
        <v>-189382</v>
      </c>
    </row>
    <row r="14" spans="1:10" ht="15.6" x14ac:dyDescent="0.3">
      <c r="A14" s="25"/>
      <c r="B14" s="108" t="s">
        <v>9</v>
      </c>
      <c r="C14" s="25"/>
      <c r="D14" s="316">
        <v>-470572</v>
      </c>
      <c r="E14" s="27"/>
      <c r="F14" s="379">
        <v>-394812</v>
      </c>
      <c r="G14" s="27"/>
      <c r="H14" s="250">
        <f>+(D14-F14)/F14*100</f>
        <v>19.188879770625007</v>
      </c>
      <c r="I14" s="34"/>
      <c r="J14" s="245">
        <f>+D14-F14</f>
        <v>-75760</v>
      </c>
    </row>
    <row r="15" spans="1:10" ht="15.6" x14ac:dyDescent="0.3">
      <c r="A15" s="25"/>
      <c r="B15" s="108" t="s">
        <v>172</v>
      </c>
      <c r="C15" s="25"/>
      <c r="D15" s="317" t="s">
        <v>157</v>
      </c>
      <c r="E15" s="27"/>
      <c r="F15" s="380" t="s">
        <v>157</v>
      </c>
      <c r="G15" s="27"/>
      <c r="H15" s="250" t="s">
        <v>157</v>
      </c>
      <c r="I15" s="34"/>
      <c r="J15" s="248" t="s">
        <v>157</v>
      </c>
    </row>
    <row r="16" spans="1:10" ht="15.6" x14ac:dyDescent="0.3">
      <c r="A16" s="25"/>
      <c r="B16" s="108" t="s">
        <v>10</v>
      </c>
      <c r="C16" s="25"/>
      <c r="D16" s="316">
        <v>-228015</v>
      </c>
      <c r="E16" s="27"/>
      <c r="F16" s="379">
        <v>-152867</v>
      </c>
      <c r="G16" s="27"/>
      <c r="H16" s="250">
        <f>+(D16-F16)/F16*100</f>
        <v>49.159072919596774</v>
      </c>
      <c r="I16" s="34"/>
      <c r="J16" s="245">
        <f t="shared" si="3"/>
        <v>-75148</v>
      </c>
    </row>
    <row r="17" spans="1:10" ht="15.6" x14ac:dyDescent="0.3">
      <c r="A17" s="25"/>
      <c r="B17" s="108" t="s">
        <v>184</v>
      </c>
      <c r="C17" s="25"/>
      <c r="D17" s="316">
        <v>-51938</v>
      </c>
      <c r="E17" s="27"/>
      <c r="F17" s="379">
        <v>-43405</v>
      </c>
      <c r="G17" s="27"/>
      <c r="H17" s="250">
        <f>+(D17-F17)/F17*100</f>
        <v>19.659025457896558</v>
      </c>
      <c r="I17" s="34"/>
      <c r="J17" s="245">
        <f t="shared" si="3"/>
        <v>-8533</v>
      </c>
    </row>
    <row r="18" spans="1:10" ht="15.6" x14ac:dyDescent="0.3">
      <c r="A18" s="25"/>
      <c r="B18" s="108" t="s">
        <v>38</v>
      </c>
      <c r="C18" s="25"/>
      <c r="D18" s="316">
        <v>-89582</v>
      </c>
      <c r="E18" s="27"/>
      <c r="F18" s="379">
        <v>-83603</v>
      </c>
      <c r="G18" s="27"/>
      <c r="H18" s="250">
        <f>+(D18-F18)/F18*100</f>
        <v>7.1516572371804834</v>
      </c>
      <c r="I18" s="34"/>
      <c r="J18" s="245">
        <f t="shared" si="3"/>
        <v>-5979</v>
      </c>
    </row>
    <row r="19" spans="1:10" ht="15.6" x14ac:dyDescent="0.3">
      <c r="A19" s="28"/>
      <c r="B19" s="381" t="s">
        <v>185</v>
      </c>
      <c r="C19" s="25"/>
      <c r="D19" s="316">
        <v>-76305</v>
      </c>
      <c r="E19" s="27"/>
      <c r="F19" s="382">
        <v>-66000</v>
      </c>
      <c r="G19" s="27"/>
      <c r="H19" s="250">
        <f>+(D19-F19)/F19*100</f>
        <v>15.613636363636363</v>
      </c>
      <c r="I19" s="34"/>
      <c r="J19" s="245">
        <f t="shared" si="3"/>
        <v>-10305</v>
      </c>
    </row>
    <row r="20" spans="1:10" ht="15.6" x14ac:dyDescent="0.3">
      <c r="A20" s="25"/>
      <c r="B20" s="373" t="s">
        <v>158</v>
      </c>
      <c r="C20" s="25"/>
      <c r="D20" s="385">
        <v>-20612</v>
      </c>
      <c r="E20" s="27"/>
      <c r="F20" s="374">
        <v>-6955</v>
      </c>
      <c r="G20" s="27"/>
      <c r="H20" s="251"/>
      <c r="I20" s="36"/>
      <c r="J20" s="245"/>
    </row>
    <row r="21" spans="1:10" ht="15.6" x14ac:dyDescent="0.3">
      <c r="A21" s="25"/>
      <c r="B21" s="25"/>
      <c r="C21" s="25"/>
      <c r="D21" s="276"/>
      <c r="E21" s="35"/>
      <c r="F21" s="276"/>
      <c r="G21" s="35"/>
      <c r="H21" s="250"/>
      <c r="I21" s="34"/>
      <c r="J21" s="253"/>
    </row>
    <row r="22" spans="1:10" ht="15.6" x14ac:dyDescent="0.3">
      <c r="A22" s="25"/>
      <c r="B22" s="39" t="s">
        <v>159</v>
      </c>
      <c r="C22" s="28"/>
      <c r="D22" s="275">
        <f>+D13+D6</f>
        <v>122661</v>
      </c>
      <c r="E22" s="26"/>
      <c r="F22" s="275">
        <f>+F13+F6</f>
        <v>93413</v>
      </c>
      <c r="G22" s="26"/>
      <c r="H22" s="249">
        <f>(D22-F22)/F22*100</f>
        <v>31.31041717962168</v>
      </c>
      <c r="I22" s="33"/>
      <c r="J22" s="244">
        <f>+D22-F22</f>
        <v>29248</v>
      </c>
    </row>
    <row r="23" spans="1:10" ht="15.6" x14ac:dyDescent="0.3">
      <c r="A23" s="25"/>
      <c r="B23" s="25" t="s">
        <v>20</v>
      </c>
      <c r="C23" s="25"/>
      <c r="D23" s="316">
        <v>-29966</v>
      </c>
      <c r="E23" s="27"/>
      <c r="F23" s="379">
        <v>-28130</v>
      </c>
      <c r="G23" s="27"/>
      <c r="H23" s="250">
        <f>+(D23-F23)/F23*100</f>
        <v>6.5268396729470313</v>
      </c>
      <c r="I23" s="34"/>
      <c r="J23" s="245">
        <f>+D23-F23</f>
        <v>-1836</v>
      </c>
    </row>
    <row r="24" spans="1:10" ht="15.6" x14ac:dyDescent="0.3">
      <c r="A24" s="25"/>
      <c r="B24" s="25" t="s">
        <v>160</v>
      </c>
      <c r="C24" s="25"/>
      <c r="D24" s="385">
        <v>-539</v>
      </c>
      <c r="E24" s="27"/>
      <c r="F24" s="374">
        <v>-3450</v>
      </c>
      <c r="G24" s="216"/>
      <c r="H24" s="250" t="s">
        <v>157</v>
      </c>
      <c r="I24" s="34"/>
      <c r="J24" s="248" t="s">
        <v>157</v>
      </c>
    </row>
    <row r="25" spans="1:10" ht="15.6" x14ac:dyDescent="0.3">
      <c r="A25" s="25"/>
      <c r="B25" s="25"/>
      <c r="C25" s="25"/>
      <c r="D25" s="277"/>
      <c r="E25" s="37"/>
      <c r="F25" s="277"/>
      <c r="G25" s="37"/>
      <c r="H25" s="250"/>
      <c r="I25" s="34"/>
      <c r="J25" s="253"/>
    </row>
    <row r="26" spans="1:10" ht="15.6" x14ac:dyDescent="0.3">
      <c r="A26" s="25"/>
      <c r="B26" s="39" t="s">
        <v>21</v>
      </c>
      <c r="C26" s="28"/>
      <c r="D26" s="275">
        <f>SUM(D22:D24)</f>
        <v>92156</v>
      </c>
      <c r="E26" s="26"/>
      <c r="F26" s="275">
        <f>SUM(F22:F24)</f>
        <v>61833</v>
      </c>
      <c r="G26" s="26"/>
      <c r="H26" s="249">
        <f>(D26-F26)/F26*100</f>
        <v>49.04015655070917</v>
      </c>
      <c r="I26" s="33"/>
      <c r="J26" s="244">
        <f t="shared" ref="J26:J31" si="4">+D26-F26</f>
        <v>30323</v>
      </c>
    </row>
    <row r="27" spans="1:10" ht="15.6" x14ac:dyDescent="0.3">
      <c r="A27" s="25"/>
      <c r="B27" s="383" t="s">
        <v>161</v>
      </c>
      <c r="C27" s="25"/>
      <c r="D27" s="385">
        <v>-5075</v>
      </c>
      <c r="E27" s="27"/>
      <c r="F27" s="384">
        <v>-3132</v>
      </c>
      <c r="G27" s="27"/>
      <c r="H27" s="250">
        <f>+(D27-F27)/F27*100</f>
        <v>62.037037037037038</v>
      </c>
      <c r="I27" s="34"/>
      <c r="J27" s="245">
        <f t="shared" si="4"/>
        <v>-1943</v>
      </c>
    </row>
    <row r="28" spans="1:10" ht="15.6" x14ac:dyDescent="0.3">
      <c r="A28" s="25"/>
      <c r="B28" s="76" t="s">
        <v>71</v>
      </c>
      <c r="C28" s="25"/>
      <c r="D28" s="317">
        <v>877</v>
      </c>
      <c r="E28" s="27"/>
      <c r="F28" s="380">
        <v>607</v>
      </c>
      <c r="G28" s="27"/>
      <c r="H28" s="250">
        <f>+(D28-F28)/F28*100</f>
        <v>44.481054365733115</v>
      </c>
      <c r="I28" s="34"/>
      <c r="J28" s="245">
        <f>+D28-F28</f>
        <v>270</v>
      </c>
    </row>
    <row r="29" spans="1:10" ht="15.6" x14ac:dyDescent="0.3">
      <c r="A29" s="25"/>
      <c r="B29" s="25"/>
      <c r="C29" s="25"/>
      <c r="D29" s="277"/>
      <c r="E29" s="37"/>
      <c r="F29" s="277"/>
      <c r="G29" s="37"/>
      <c r="H29" s="250"/>
      <c r="I29" s="34"/>
      <c r="J29" s="245"/>
    </row>
    <row r="30" spans="1:10" ht="15.6" x14ac:dyDescent="0.3">
      <c r="A30" s="25"/>
      <c r="B30" s="39" t="s">
        <v>23</v>
      </c>
      <c r="C30" s="28"/>
      <c r="D30" s="275">
        <f>+D26+D27+D28</f>
        <v>87958</v>
      </c>
      <c r="E30" s="40">
        <f t="shared" ref="E30:I30" si="5">+E26+E27+E28</f>
        <v>0</v>
      </c>
      <c r="F30" s="275">
        <f>+F26+F27+F28</f>
        <v>59308</v>
      </c>
      <c r="G30" s="40">
        <f t="shared" si="5"/>
        <v>0</v>
      </c>
      <c r="H30" s="249">
        <f>(D30-F30)/F30*100</f>
        <v>48.307142375396239</v>
      </c>
      <c r="I30" s="40">
        <f t="shared" si="5"/>
        <v>0</v>
      </c>
      <c r="J30" s="244">
        <f>+D30-F30</f>
        <v>28650</v>
      </c>
    </row>
    <row r="31" spans="1:10" ht="15.6" x14ac:dyDescent="0.3">
      <c r="A31" s="28"/>
      <c r="B31" s="25" t="s">
        <v>37</v>
      </c>
      <c r="C31" s="25"/>
      <c r="D31" s="385">
        <v>-17314</v>
      </c>
      <c r="E31" s="27"/>
      <c r="F31" s="384">
        <v>-9897</v>
      </c>
      <c r="G31" s="27"/>
      <c r="H31" s="250">
        <f>+(D31-F31)/F31*100</f>
        <v>74.941901586339299</v>
      </c>
      <c r="I31" s="38"/>
      <c r="J31" s="245">
        <f t="shared" si="4"/>
        <v>-7417</v>
      </c>
    </row>
    <row r="32" spans="1:10" ht="15.6" x14ac:dyDescent="0.3">
      <c r="A32" s="28"/>
      <c r="B32" s="25"/>
      <c r="C32" s="25"/>
      <c r="D32" s="276"/>
      <c r="E32" s="35"/>
      <c r="F32" s="276"/>
      <c r="G32" s="27"/>
      <c r="H32" s="250"/>
      <c r="I32" s="38"/>
      <c r="J32" s="245"/>
    </row>
    <row r="33" spans="1:10" ht="15.6" x14ac:dyDescent="0.3">
      <c r="A33" s="28"/>
      <c r="B33" s="39" t="s">
        <v>192</v>
      </c>
      <c r="C33" s="28"/>
      <c r="D33" s="275">
        <f>+D29+D30+D31</f>
        <v>70644</v>
      </c>
      <c r="E33" s="40">
        <f t="shared" ref="E33:I35" si="6">+E29+E30+E31</f>
        <v>0</v>
      </c>
      <c r="F33" s="275">
        <f>+F30+F31</f>
        <v>49411</v>
      </c>
      <c r="G33" s="40">
        <f t="shared" si="6"/>
        <v>0</v>
      </c>
      <c r="H33" s="249">
        <f>(D33-F33)/F33*100</f>
        <v>42.972212665196011</v>
      </c>
      <c r="I33" s="40">
        <f t="shared" si="6"/>
        <v>0</v>
      </c>
      <c r="J33" s="244">
        <f>+D33-F33</f>
        <v>21233</v>
      </c>
    </row>
    <row r="34" spans="1:10" ht="15.6" x14ac:dyDescent="0.3">
      <c r="A34" s="28"/>
      <c r="B34" s="25"/>
      <c r="C34" s="25"/>
      <c r="D34" s="386"/>
      <c r="E34" s="27"/>
      <c r="F34" s="375"/>
      <c r="G34" s="27"/>
      <c r="H34" s="250"/>
      <c r="I34" s="38"/>
      <c r="J34" s="245"/>
    </row>
    <row r="35" spans="1:10" ht="15.6" x14ac:dyDescent="0.3">
      <c r="A35" s="28"/>
      <c r="B35" s="39" t="s">
        <v>193</v>
      </c>
      <c r="C35" s="28"/>
      <c r="D35" s="275">
        <v>-7655</v>
      </c>
      <c r="E35" s="40">
        <f t="shared" si="6"/>
        <v>0</v>
      </c>
      <c r="F35" s="275">
        <v>-6114</v>
      </c>
      <c r="G35" s="40">
        <f t="shared" si="6"/>
        <v>0</v>
      </c>
      <c r="H35" s="249">
        <f>(D35-F35)/F35*100</f>
        <v>25.204448806018974</v>
      </c>
      <c r="I35" s="40">
        <f>+I31+I32+I33</f>
        <v>0</v>
      </c>
      <c r="J35" s="244">
        <f>+D35-F35</f>
        <v>-1541</v>
      </c>
    </row>
    <row r="36" spans="1:10" ht="15.6" x14ac:dyDescent="0.3">
      <c r="B36" s="25"/>
      <c r="C36" s="25"/>
      <c r="D36" s="276"/>
      <c r="E36" s="35"/>
      <c r="F36" s="276"/>
      <c r="G36" s="35"/>
      <c r="H36" s="268"/>
      <c r="I36" s="34"/>
      <c r="J36" s="245"/>
    </row>
    <row r="37" spans="1:10" ht="17.399999999999999" x14ac:dyDescent="0.3">
      <c r="B37" s="41" t="s">
        <v>191</v>
      </c>
      <c r="C37" s="42"/>
      <c r="D37" s="278">
        <f>+D33+D35</f>
        <v>62989</v>
      </c>
      <c r="E37" s="43">
        <f t="shared" ref="E37:I37" si="7">+E30+E31</f>
        <v>0</v>
      </c>
      <c r="F37" s="278">
        <f>+F33+F35</f>
        <v>43297</v>
      </c>
      <c r="G37" s="43">
        <f t="shared" si="7"/>
        <v>0</v>
      </c>
      <c r="H37" s="252">
        <f>+(D37-F37)/F37*100</f>
        <v>45.481211169365082</v>
      </c>
      <c r="I37" s="43">
        <f t="shared" si="7"/>
        <v>0</v>
      </c>
      <c r="J37" s="246">
        <f>+D37-F37</f>
        <v>19692</v>
      </c>
    </row>
    <row r="38" spans="1:10" x14ac:dyDescent="0.3">
      <c r="D38" s="279"/>
      <c r="F38" s="279"/>
    </row>
    <row r="39" spans="1:10" ht="15.6" x14ac:dyDescent="0.3">
      <c r="B39" s="169" t="s">
        <v>85</v>
      </c>
      <c r="C39" s="170"/>
      <c r="D39" s="280">
        <v>0.64</v>
      </c>
      <c r="E39" s="170"/>
      <c r="F39" s="280">
        <v>0.42880000000000001</v>
      </c>
      <c r="G39" s="170"/>
      <c r="H39" s="252">
        <f>+(D39-F39)/F39*100</f>
        <v>49.253731343283583</v>
      </c>
      <c r="I39" s="170"/>
      <c r="J39" s="254">
        <f>+D39-F39</f>
        <v>0.2112</v>
      </c>
    </row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Footer>&amp;L_x000D_&amp;1#&amp;"Aptos"&amp;10&amp;K000000 ERCROS-Documento de uso interno</oddFooter>
  </headerFooter>
  <ignoredErrors>
    <ignoredError sqref="H30:H31 H36:H37 F33:H34 F38:H38 F36:G37 F35:H35 E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65"/>
  <sheetViews>
    <sheetView zoomScale="90" zoomScaleNormal="90" workbookViewId="0">
      <selection activeCell="V28" sqref="V28"/>
    </sheetView>
  </sheetViews>
  <sheetFormatPr baseColWidth="10" defaultRowHeight="15.6" x14ac:dyDescent="0.3"/>
  <cols>
    <col min="1" max="1" width="11" style="13"/>
    <col min="2" max="2" width="41.69921875" customWidth="1"/>
    <col min="3" max="3" width="0.8984375" customWidth="1"/>
    <col min="4" max="4" width="11.5" bestFit="1" customWidth="1"/>
    <col min="7" max="7" width="0.8984375" customWidth="1"/>
    <col min="11" max="11" width="0.8984375" customWidth="1"/>
    <col min="15" max="15" width="0.8984375" customWidth="1"/>
    <col min="19" max="19" width="0.8984375" customWidth="1"/>
  </cols>
  <sheetData>
    <row r="2" spans="2:22" ht="17.399999999999999" x14ac:dyDescent="0.3">
      <c r="B2" s="397" t="s">
        <v>100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8"/>
      <c r="T2" s="398"/>
      <c r="U2" s="398"/>
      <c r="V2" s="398"/>
    </row>
    <row r="3" spans="2:22" x14ac:dyDescent="0.3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2:22" ht="17.399999999999999" x14ac:dyDescent="0.3">
      <c r="B4" s="28" t="s">
        <v>58</v>
      </c>
      <c r="C4" s="28"/>
      <c r="D4" s="396" t="s">
        <v>28</v>
      </c>
      <c r="E4" s="396"/>
      <c r="F4" s="396"/>
      <c r="G4" s="220"/>
      <c r="H4" s="396" t="s">
        <v>18</v>
      </c>
      <c r="I4" s="396"/>
      <c r="J4" s="396"/>
      <c r="K4" s="220"/>
      <c r="L4" s="396" t="s">
        <v>19</v>
      </c>
      <c r="M4" s="396"/>
      <c r="N4" s="396"/>
      <c r="O4" s="56"/>
      <c r="P4" s="396" t="s">
        <v>162</v>
      </c>
      <c r="Q4" s="396"/>
      <c r="R4" s="396"/>
      <c r="S4" s="56"/>
      <c r="T4" s="396" t="s">
        <v>75</v>
      </c>
      <c r="U4" s="396"/>
      <c r="V4" s="396"/>
    </row>
    <row r="5" spans="2:22" ht="7.5" customHeight="1" x14ac:dyDescent="0.3">
      <c r="B5" s="45"/>
      <c r="C5" s="45"/>
      <c r="D5" s="47"/>
      <c r="E5" s="47"/>
      <c r="F5" s="47"/>
      <c r="G5" s="46"/>
      <c r="H5" s="47"/>
      <c r="I5" s="47"/>
      <c r="J5" s="47"/>
      <c r="K5" s="46"/>
      <c r="L5" s="47"/>
      <c r="M5" s="47"/>
      <c r="N5" s="47"/>
      <c r="O5" s="45"/>
      <c r="P5" s="47"/>
      <c r="Q5" s="47"/>
      <c r="R5" s="47"/>
      <c r="S5" s="45"/>
      <c r="T5" s="47"/>
      <c r="U5" s="47"/>
      <c r="V5" s="47"/>
    </row>
    <row r="6" spans="2:22" x14ac:dyDescent="0.3">
      <c r="B6" s="45"/>
      <c r="C6" s="45"/>
      <c r="D6" s="218" t="s">
        <v>7</v>
      </c>
      <c r="E6" s="218" t="s">
        <v>7</v>
      </c>
      <c r="F6" s="218" t="s">
        <v>66</v>
      </c>
      <c r="G6" s="46"/>
      <c r="H6" s="218" t="s">
        <v>7</v>
      </c>
      <c r="I6" s="218" t="s">
        <v>7</v>
      </c>
      <c r="J6" s="218" t="s">
        <v>66</v>
      </c>
      <c r="K6" s="50"/>
      <c r="L6" s="218" t="s">
        <v>7</v>
      </c>
      <c r="M6" s="218" t="s">
        <v>7</v>
      </c>
      <c r="N6" s="218" t="s">
        <v>66</v>
      </c>
      <c r="O6" s="219"/>
      <c r="P6" s="218" t="s">
        <v>7</v>
      </c>
      <c r="Q6" s="218" t="s">
        <v>7</v>
      </c>
      <c r="R6" s="218" t="s">
        <v>66</v>
      </c>
      <c r="S6" s="219"/>
      <c r="T6" s="218" t="s">
        <v>7</v>
      </c>
      <c r="U6" s="218" t="s">
        <v>7</v>
      </c>
      <c r="V6" s="218" t="s">
        <v>66</v>
      </c>
    </row>
    <row r="7" spans="2:22" x14ac:dyDescent="0.3">
      <c r="B7" s="49"/>
      <c r="C7" s="49"/>
      <c r="D7" s="218">
        <v>2022</v>
      </c>
      <c r="E7" s="218">
        <v>2021</v>
      </c>
      <c r="F7" s="218" t="s">
        <v>86</v>
      </c>
      <c r="G7" s="46"/>
      <c r="H7" s="218">
        <v>2022</v>
      </c>
      <c r="I7" s="218">
        <v>2021</v>
      </c>
      <c r="J7" s="218" t="s">
        <v>86</v>
      </c>
      <c r="K7" s="50"/>
      <c r="L7" s="218">
        <v>2022</v>
      </c>
      <c r="M7" s="218">
        <v>2021</v>
      </c>
      <c r="N7" s="218" t="s">
        <v>86</v>
      </c>
      <c r="O7" s="219"/>
      <c r="P7" s="218">
        <v>2022</v>
      </c>
      <c r="Q7" s="218">
        <v>2021</v>
      </c>
      <c r="R7" s="218" t="s">
        <v>86</v>
      </c>
      <c r="S7" s="219"/>
      <c r="T7" s="218">
        <v>2022</v>
      </c>
      <c r="U7" s="218">
        <v>2021</v>
      </c>
      <c r="V7" s="218" t="s">
        <v>86</v>
      </c>
    </row>
    <row r="8" spans="2:22" x14ac:dyDescent="0.3">
      <c r="B8" s="46"/>
      <c r="C8" s="46"/>
      <c r="D8" s="50"/>
      <c r="E8" s="50"/>
      <c r="F8" s="50"/>
      <c r="G8" s="46"/>
      <c r="H8" s="50"/>
      <c r="I8" s="50"/>
      <c r="J8" s="50"/>
      <c r="K8" s="50"/>
      <c r="L8" s="50"/>
      <c r="M8" s="50"/>
      <c r="N8" s="50"/>
      <c r="O8" s="219"/>
      <c r="P8" s="219"/>
      <c r="Q8" s="219"/>
      <c r="R8" s="219"/>
      <c r="S8" s="219"/>
      <c r="T8" s="219"/>
      <c r="U8" s="219"/>
      <c r="V8" s="219"/>
    </row>
    <row r="9" spans="2:22" x14ac:dyDescent="0.3">
      <c r="B9" s="51" t="s">
        <v>27</v>
      </c>
      <c r="C9" s="51"/>
      <c r="D9" s="266">
        <v>699433</v>
      </c>
      <c r="E9" s="266">
        <v>499744</v>
      </c>
      <c r="F9" s="263">
        <f>(D9-E9)/E9*100</f>
        <v>39.958258628417745</v>
      </c>
      <c r="G9" s="301"/>
      <c r="H9" s="266">
        <v>260554</v>
      </c>
      <c r="I9" s="266">
        <v>238598</v>
      </c>
      <c r="J9" s="263">
        <f>(H9-I9)/I9*100</f>
        <v>9.2020888691439158</v>
      </c>
      <c r="K9" s="264"/>
      <c r="L9" s="266">
        <v>64915</v>
      </c>
      <c r="M9" s="266">
        <v>50703</v>
      </c>
      <c r="N9" s="263">
        <f>(L9-M9)/M9*100</f>
        <v>28.029899611462834</v>
      </c>
      <c r="O9" s="265"/>
      <c r="P9" s="266">
        <v>0</v>
      </c>
      <c r="Q9" s="266">
        <v>0</v>
      </c>
      <c r="R9" s="263" t="s">
        <v>157</v>
      </c>
      <c r="S9" s="265"/>
      <c r="T9" s="266">
        <f>+D9+H9+L9+P9</f>
        <v>1024902</v>
      </c>
      <c r="U9" s="266">
        <f>+E9+I9+M9+Q9</f>
        <v>789045</v>
      </c>
      <c r="V9" s="263">
        <f>(T9-U9)/U9*100</f>
        <v>29.891451057924449</v>
      </c>
    </row>
    <row r="10" spans="2:22" x14ac:dyDescent="0.3">
      <c r="B10" s="46"/>
      <c r="C10" s="46"/>
      <c r="D10" s="302"/>
      <c r="E10" s="302"/>
      <c r="F10" s="263"/>
      <c r="G10" s="301"/>
      <c r="H10" s="302"/>
      <c r="I10" s="302"/>
      <c r="J10" s="263"/>
      <c r="K10" s="264"/>
      <c r="L10" s="302"/>
      <c r="M10" s="302"/>
      <c r="N10" s="263"/>
      <c r="O10" s="265"/>
      <c r="P10" s="303"/>
      <c r="Q10" s="303"/>
      <c r="R10" s="263"/>
      <c r="S10" s="265"/>
      <c r="T10" s="303"/>
      <c r="U10" s="303"/>
      <c r="V10" s="263"/>
    </row>
    <row r="11" spans="2:22" x14ac:dyDescent="0.3">
      <c r="B11" s="39" t="s">
        <v>159</v>
      </c>
      <c r="C11" s="28"/>
      <c r="D11" s="255">
        <v>105178</v>
      </c>
      <c r="E11" s="255">
        <v>61279</v>
      </c>
      <c r="F11" s="256">
        <f>(D11-E11)/E11*100</f>
        <v>71.637918373341606</v>
      </c>
      <c r="G11" s="259"/>
      <c r="H11" s="304">
        <v>14344</v>
      </c>
      <c r="I11" s="304">
        <v>30137</v>
      </c>
      <c r="J11" s="256">
        <f>(H11-I11)/I11*100</f>
        <v>-52.404021634535624</v>
      </c>
      <c r="K11" s="260"/>
      <c r="L11" s="304">
        <v>3139</v>
      </c>
      <c r="M11" s="304">
        <v>1997</v>
      </c>
      <c r="N11" s="256">
        <f>(L11-M11)/M11*100</f>
        <v>57.185778668002008</v>
      </c>
      <c r="O11" s="261"/>
      <c r="P11" s="304">
        <v>0</v>
      </c>
      <c r="Q11" s="304">
        <v>0</v>
      </c>
      <c r="R11" s="256" t="s">
        <v>157</v>
      </c>
      <c r="S11" s="261"/>
      <c r="T11" s="304">
        <f>D11+H11+L11+P11</f>
        <v>122661</v>
      </c>
      <c r="U11" s="304">
        <f>E11+I11+M11+Q11</f>
        <v>93413</v>
      </c>
      <c r="V11" s="256">
        <f>(T11-U11)/U11*100</f>
        <v>31.31041717962168</v>
      </c>
    </row>
    <row r="12" spans="2:22" x14ac:dyDescent="0.3">
      <c r="B12" s="25" t="s">
        <v>167</v>
      </c>
      <c r="C12" s="25"/>
      <c r="D12" s="302">
        <v>-19414</v>
      </c>
      <c r="E12" s="302">
        <v>-17926</v>
      </c>
      <c r="F12" s="263">
        <f>(D12-E12)/E12*100</f>
        <v>8.3007921454870015</v>
      </c>
      <c r="G12" s="301"/>
      <c r="H12" s="302">
        <v>-6563</v>
      </c>
      <c r="I12" s="302">
        <v>-6595</v>
      </c>
      <c r="J12" s="263">
        <f>(H12-I12)/I12*100</f>
        <v>-0.48521607278241097</v>
      </c>
      <c r="K12" s="264"/>
      <c r="L12" s="302">
        <v>-3989</v>
      </c>
      <c r="M12" s="302">
        <v>-3609</v>
      </c>
      <c r="N12" s="263">
        <f>(L12-M12)/M12*100</f>
        <v>10.529232474369632</v>
      </c>
      <c r="O12" s="265"/>
      <c r="P12" s="263" t="s">
        <v>64</v>
      </c>
      <c r="Q12" s="263" t="s">
        <v>64</v>
      </c>
      <c r="R12" s="263" t="s">
        <v>64</v>
      </c>
      <c r="S12" s="265"/>
      <c r="T12" s="266">
        <f>D12+H12+L12</f>
        <v>-29966</v>
      </c>
      <c r="U12" s="266">
        <f>E12+I12+M12</f>
        <v>-28130</v>
      </c>
      <c r="V12" s="263">
        <f>(T12-U12)/U12*100</f>
        <v>6.5268396729470313</v>
      </c>
    </row>
    <row r="13" spans="2:22" x14ac:dyDescent="0.3">
      <c r="B13" s="51" t="s">
        <v>168</v>
      </c>
      <c r="C13" s="51"/>
      <c r="D13" s="263">
        <v>-539</v>
      </c>
      <c r="E13" s="302">
        <v>-3450</v>
      </c>
      <c r="F13" s="263" t="s">
        <v>64</v>
      </c>
      <c r="G13" s="301"/>
      <c r="H13" s="263" t="s">
        <v>64</v>
      </c>
      <c r="I13" s="263" t="s">
        <v>64</v>
      </c>
      <c r="J13" s="263" t="s">
        <v>64</v>
      </c>
      <c r="K13" s="264"/>
      <c r="L13" s="263" t="s">
        <v>64</v>
      </c>
      <c r="M13" s="263" t="s">
        <v>64</v>
      </c>
      <c r="N13" s="263" t="s">
        <v>64</v>
      </c>
      <c r="O13" s="265"/>
      <c r="P13" s="266"/>
      <c r="Q13" s="266"/>
      <c r="R13" s="263" t="s">
        <v>64</v>
      </c>
      <c r="S13" s="265"/>
      <c r="T13" s="266">
        <f>+D13</f>
        <v>-539</v>
      </c>
      <c r="U13" s="266">
        <f>+E13</f>
        <v>-3450</v>
      </c>
      <c r="V13" s="263" t="s">
        <v>64</v>
      </c>
    </row>
    <row r="14" spans="2:22" x14ac:dyDescent="0.3">
      <c r="B14" s="9"/>
      <c r="C14" s="9"/>
      <c r="D14" s="261"/>
      <c r="E14" s="261"/>
      <c r="F14" s="261"/>
      <c r="G14" s="305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</row>
    <row r="15" spans="2:22" x14ac:dyDescent="0.3">
      <c r="B15" s="257" t="s">
        <v>21</v>
      </c>
      <c r="C15" s="258"/>
      <c r="D15" s="255">
        <f>+D11+D12</f>
        <v>85764</v>
      </c>
      <c r="E15" s="255">
        <f>+E11+E12</f>
        <v>43353</v>
      </c>
      <c r="F15" s="256">
        <f>(D15-E15)/E15*100</f>
        <v>97.827139990312091</v>
      </c>
      <c r="G15" s="259"/>
      <c r="H15" s="255">
        <f>+H11+H12</f>
        <v>7781</v>
      </c>
      <c r="I15" s="255">
        <f>+I11+I12</f>
        <v>23542</v>
      </c>
      <c r="J15" s="256">
        <f>(H15-I15)/I15*100</f>
        <v>-66.948432588565126</v>
      </c>
      <c r="K15" s="260"/>
      <c r="L15" s="255">
        <f>+L11+L12</f>
        <v>-850</v>
      </c>
      <c r="M15" s="255">
        <f>+M11+M12</f>
        <v>-1612</v>
      </c>
      <c r="N15" s="256">
        <f>(L15-M15)/M15*100</f>
        <v>-47.270471464019856</v>
      </c>
      <c r="O15" s="261"/>
      <c r="P15" s="255">
        <f>+P11+P13</f>
        <v>0</v>
      </c>
      <c r="Q15" s="255">
        <f>+Q11+Q13</f>
        <v>0</v>
      </c>
      <c r="R15" s="256" t="s">
        <v>157</v>
      </c>
      <c r="S15" s="261"/>
      <c r="T15" s="255">
        <f>+T11+T12+T13</f>
        <v>92156</v>
      </c>
      <c r="U15" s="255">
        <f>+U11+U12+U13</f>
        <v>61833</v>
      </c>
      <c r="V15" s="256">
        <f>(T15-U15)/U15*100</f>
        <v>49.04015655070917</v>
      </c>
    </row>
    <row r="16" spans="2:22" x14ac:dyDescent="0.3">
      <c r="B16" s="262" t="s">
        <v>22</v>
      </c>
      <c r="C16" s="262"/>
      <c r="D16" s="263" t="s">
        <v>64</v>
      </c>
      <c r="E16" s="263" t="s">
        <v>64</v>
      </c>
      <c r="F16" s="263" t="s">
        <v>64</v>
      </c>
      <c r="G16" s="263"/>
      <c r="H16" s="263" t="s">
        <v>64</v>
      </c>
      <c r="I16" s="263" t="s">
        <v>64</v>
      </c>
      <c r="J16" s="263" t="s">
        <v>64</v>
      </c>
      <c r="K16" s="264"/>
      <c r="L16" s="263" t="s">
        <v>64</v>
      </c>
      <c r="M16" s="263" t="s">
        <v>64</v>
      </c>
      <c r="N16" s="263" t="s">
        <v>64</v>
      </c>
      <c r="O16" s="265"/>
      <c r="P16" s="266">
        <v>-4198</v>
      </c>
      <c r="Q16" s="266">
        <v>-2525</v>
      </c>
      <c r="R16" s="263">
        <f>(P16-Q16)/Q16*100</f>
        <v>66.257425742574256</v>
      </c>
      <c r="S16" s="263"/>
      <c r="T16" s="266">
        <f>P16</f>
        <v>-4198</v>
      </c>
      <c r="U16" s="266">
        <f>Q16</f>
        <v>-2525</v>
      </c>
      <c r="V16" s="263">
        <f>(T16-U16)/U16*100</f>
        <v>66.257425742574256</v>
      </c>
    </row>
    <row r="17" spans="1:27" x14ac:dyDescent="0.3">
      <c r="B17" s="46"/>
      <c r="C17" s="46"/>
      <c r="D17" s="302"/>
      <c r="E17" s="302"/>
      <c r="F17" s="263"/>
      <c r="G17" s="301"/>
      <c r="H17" s="302"/>
      <c r="I17" s="302"/>
      <c r="J17" s="263"/>
      <c r="K17" s="264"/>
      <c r="L17" s="302"/>
      <c r="M17" s="302"/>
      <c r="N17" s="263"/>
      <c r="O17" s="265"/>
      <c r="P17" s="303"/>
      <c r="Q17" s="303"/>
      <c r="R17" s="263"/>
      <c r="S17" s="265"/>
      <c r="T17" s="303"/>
      <c r="U17" s="303"/>
      <c r="V17" s="263"/>
    </row>
    <row r="18" spans="1:27" s="174" customFormat="1" ht="18" x14ac:dyDescent="0.35">
      <c r="A18" s="171"/>
      <c r="B18" s="172" t="s">
        <v>23</v>
      </c>
      <c r="C18" s="173"/>
      <c r="D18" s="306">
        <f>+D15</f>
        <v>85764</v>
      </c>
      <c r="E18" s="306">
        <f>+E15</f>
        <v>43353</v>
      </c>
      <c r="F18" s="307">
        <f>(D18-E18)/E18*100</f>
        <v>97.827139990312091</v>
      </c>
      <c r="G18" s="308"/>
      <c r="H18" s="306">
        <f>+H15</f>
        <v>7781</v>
      </c>
      <c r="I18" s="306">
        <f>+I15</f>
        <v>23542</v>
      </c>
      <c r="J18" s="307">
        <f>(H18-I18)/I18*100</f>
        <v>-66.948432588565126</v>
      </c>
      <c r="K18" s="309"/>
      <c r="L18" s="306">
        <f>+L15</f>
        <v>-850</v>
      </c>
      <c r="M18" s="306">
        <f>+M15</f>
        <v>-1612</v>
      </c>
      <c r="N18" s="307">
        <f>(L18-M18)/M18*100</f>
        <v>-47.270471464019856</v>
      </c>
      <c r="O18" s="310"/>
      <c r="P18" s="306">
        <f>+P15+P16</f>
        <v>-4198</v>
      </c>
      <c r="Q18" s="306">
        <f>+Q15+Q16</f>
        <v>-2525</v>
      </c>
      <c r="R18" s="307">
        <f>(P18-Q18)/Q18*100</f>
        <v>66.257425742574256</v>
      </c>
      <c r="S18" s="310"/>
      <c r="T18" s="306">
        <f>+T15+T16</f>
        <v>87958</v>
      </c>
      <c r="U18" s="306">
        <f>+U15+U16</f>
        <v>59308</v>
      </c>
      <c r="V18" s="307">
        <f>(T18-U18)/U18*100</f>
        <v>48.307142375396239</v>
      </c>
    </row>
    <row r="19" spans="1:27" x14ac:dyDescent="0.3">
      <c r="B19" s="28"/>
      <c r="C19" s="28"/>
      <c r="D19" s="311"/>
      <c r="E19" s="311"/>
      <c r="F19" s="312"/>
      <c r="G19" s="259"/>
      <c r="H19" s="311"/>
      <c r="I19" s="311"/>
      <c r="J19" s="312"/>
      <c r="K19" s="260"/>
      <c r="L19" s="311"/>
      <c r="M19" s="311"/>
      <c r="N19" s="312"/>
      <c r="O19" s="265"/>
      <c r="P19" s="313"/>
      <c r="Q19" s="313"/>
      <c r="R19" s="312"/>
      <c r="S19" s="265"/>
      <c r="T19" s="313"/>
      <c r="U19" s="313"/>
      <c r="V19" s="312"/>
    </row>
    <row r="20" spans="1:27" x14ac:dyDescent="0.3">
      <c r="B20" s="39" t="s">
        <v>76</v>
      </c>
      <c r="C20" s="45"/>
      <c r="D20" s="314">
        <f>D11/D9</f>
        <v>0.15037609034746716</v>
      </c>
      <c r="E20" s="314">
        <f>E11/E9</f>
        <v>0.12262078184030223</v>
      </c>
      <c r="F20" s="256">
        <f>(D20-E20)/E20*100</f>
        <v>22.635077097545047</v>
      </c>
      <c r="G20" s="286"/>
      <c r="H20" s="314">
        <f>H11/H9</f>
        <v>5.5051927815347297E-2</v>
      </c>
      <c r="I20" s="314">
        <f>I11/I9</f>
        <v>0.12630868657742311</v>
      </c>
      <c r="J20" s="256">
        <f>(H20-I20)/I20*100</f>
        <v>-56.41477296052615</v>
      </c>
      <c r="K20" s="265"/>
      <c r="L20" s="314">
        <f>L11/L9</f>
        <v>4.8355541862435493E-2</v>
      </c>
      <c r="M20" s="314">
        <f>M11/M9</f>
        <v>3.9386229611660058E-2</v>
      </c>
      <c r="N20" s="256">
        <f>(L20-M20)/M20*100</f>
        <v>22.772711019081967</v>
      </c>
      <c r="O20" s="265"/>
      <c r="P20" s="314" t="s">
        <v>157</v>
      </c>
      <c r="Q20" s="314" t="s">
        <v>157</v>
      </c>
      <c r="R20" s="256" t="s">
        <v>157</v>
      </c>
      <c r="S20" s="265"/>
      <c r="T20" s="314">
        <f>T11/T9</f>
        <v>0.11968071093626513</v>
      </c>
      <c r="U20" s="314">
        <f>U11/U9</f>
        <v>0.11838741770114505</v>
      </c>
      <c r="V20" s="256">
        <f>(T20-U20)/U20*100</f>
        <v>1.0924245669289299</v>
      </c>
    </row>
    <row r="21" spans="1:27" s="13" customFormat="1" x14ac:dyDescent="0.3">
      <c r="B21" s="28"/>
      <c r="C21" s="45"/>
      <c r="D21" s="315"/>
      <c r="E21" s="315"/>
      <c r="F21" s="312"/>
      <c r="G21" s="286"/>
      <c r="H21" s="315"/>
      <c r="I21" s="315"/>
      <c r="J21" s="312"/>
      <c r="K21" s="265"/>
      <c r="L21" s="315"/>
      <c r="M21" s="315"/>
      <c r="N21" s="312"/>
      <c r="O21" s="265"/>
      <c r="P21" s="315"/>
      <c r="Q21" s="315"/>
      <c r="R21" s="312"/>
      <c r="S21" s="265"/>
      <c r="T21" s="315"/>
      <c r="U21" s="315"/>
      <c r="V21" s="312"/>
    </row>
    <row r="22" spans="1:27" s="13" customFormat="1" x14ac:dyDescent="0.3">
      <c r="B22" s="28"/>
      <c r="C22" s="45"/>
      <c r="D22" s="315"/>
      <c r="E22" s="315"/>
      <c r="F22" s="312"/>
      <c r="G22" s="286"/>
      <c r="H22" s="315"/>
      <c r="I22" s="315"/>
      <c r="J22" s="312"/>
      <c r="K22" s="265"/>
      <c r="L22" s="315"/>
      <c r="M22" s="315"/>
      <c r="N22" s="312"/>
      <c r="O22" s="265"/>
      <c r="P22" s="315"/>
      <c r="Q22" s="315"/>
      <c r="R22" s="312"/>
      <c r="S22" s="265"/>
      <c r="T22" s="315"/>
      <c r="U22" s="315"/>
      <c r="V22" s="312"/>
    </row>
    <row r="23" spans="1:27" x14ac:dyDescent="0.3">
      <c r="B23" s="51" t="s">
        <v>24</v>
      </c>
      <c r="C23" s="51"/>
      <c r="D23" s="316">
        <v>355986</v>
      </c>
      <c r="E23" s="316">
        <v>328277</v>
      </c>
      <c r="F23" s="263">
        <f>(D23-E23)/E23*100</f>
        <v>8.4407375478635416</v>
      </c>
      <c r="G23" s="317"/>
      <c r="H23" s="316">
        <v>173778</v>
      </c>
      <c r="I23" s="316">
        <v>174456</v>
      </c>
      <c r="J23" s="263">
        <f>(H23-I23)/I23*100</f>
        <v>-0.38863667629660203</v>
      </c>
      <c r="K23" s="317"/>
      <c r="L23" s="316">
        <v>83001</v>
      </c>
      <c r="M23" s="316">
        <v>67837</v>
      </c>
      <c r="N23" s="263">
        <f>(L23-M23)/M23*100</f>
        <v>22.353582853015315</v>
      </c>
      <c r="O23" s="318"/>
      <c r="P23" s="266">
        <v>133786</v>
      </c>
      <c r="Q23" s="266">
        <v>139386</v>
      </c>
      <c r="R23" s="319">
        <f>(P23-Q23)/Q23*100</f>
        <v>-4.0176201340163287</v>
      </c>
      <c r="S23" s="318"/>
      <c r="T23" s="266">
        <f>D23+H23+L23+P23</f>
        <v>746551</v>
      </c>
      <c r="U23" s="266">
        <f>E23+I23+M23+Q23</f>
        <v>709956</v>
      </c>
      <c r="V23" s="319">
        <f>(T23-U23)/U23*100</f>
        <v>5.1545447886911306</v>
      </c>
    </row>
    <row r="24" spans="1:27" x14ac:dyDescent="0.3">
      <c r="B24" s="51" t="s">
        <v>25</v>
      </c>
      <c r="C24" s="51"/>
      <c r="D24" s="316">
        <v>108463</v>
      </c>
      <c r="E24" s="316">
        <v>126260</v>
      </c>
      <c r="F24" s="263">
        <f>(D24-E24)/E24*100</f>
        <v>-14.095517186757483</v>
      </c>
      <c r="G24" s="320"/>
      <c r="H24" s="316">
        <v>39900</v>
      </c>
      <c r="I24" s="316">
        <v>46506</v>
      </c>
      <c r="J24" s="263">
        <f>(H24-I24)/I24*100</f>
        <v>-14.204618758869822</v>
      </c>
      <c r="K24" s="321"/>
      <c r="L24" s="316">
        <v>16541</v>
      </c>
      <c r="M24" s="316">
        <v>14741</v>
      </c>
      <c r="N24" s="263">
        <f>(L24-M24)/M24*100</f>
        <v>12.210840512855302</v>
      </c>
      <c r="O24" s="318"/>
      <c r="P24" s="266">
        <v>220937</v>
      </c>
      <c r="Q24" s="266">
        <v>190836</v>
      </c>
      <c r="R24" s="319">
        <f>(P24-Q24)/Q24*100</f>
        <v>15.773229369720598</v>
      </c>
      <c r="S24" s="318"/>
      <c r="T24" s="266">
        <f t="shared" ref="T24:U24" si="0">D24+H24+L24+P24</f>
        <v>385841</v>
      </c>
      <c r="U24" s="266">
        <f t="shared" si="0"/>
        <v>378343</v>
      </c>
      <c r="V24" s="319">
        <f>(T24-U24)/U24*100</f>
        <v>1.9817995839753875</v>
      </c>
    </row>
    <row r="25" spans="1:27" x14ac:dyDescent="0.3">
      <c r="B25" s="182" t="s">
        <v>26</v>
      </c>
      <c r="C25" s="182"/>
      <c r="D25" s="322">
        <v>26095</v>
      </c>
      <c r="E25" s="322">
        <v>17997</v>
      </c>
      <c r="F25" s="323">
        <f>(D25-E25)/E25*100</f>
        <v>44.996388286936714</v>
      </c>
      <c r="G25" s="324"/>
      <c r="H25" s="322">
        <v>4361</v>
      </c>
      <c r="I25" s="322">
        <v>3369</v>
      </c>
      <c r="J25" s="323">
        <f>(H25-I25)/I25*100</f>
        <v>29.44493915108341</v>
      </c>
      <c r="K25" s="325"/>
      <c r="L25" s="322">
        <v>16834</v>
      </c>
      <c r="M25" s="322">
        <v>12170</v>
      </c>
      <c r="N25" s="323">
        <f>(L25-M25)/M25*100</f>
        <v>38.323746918652425</v>
      </c>
      <c r="O25" s="326"/>
      <c r="P25" s="322">
        <v>2203</v>
      </c>
      <c r="Q25" s="322">
        <v>1140</v>
      </c>
      <c r="R25" s="327">
        <f>(P25-Q25)/Q25*100</f>
        <v>93.245614035087726</v>
      </c>
      <c r="S25" s="326"/>
      <c r="T25" s="322">
        <f>D25+H25+L25+P25</f>
        <v>49493</v>
      </c>
      <c r="U25" s="322">
        <f>E25+I25+M25+Q25</f>
        <v>34676</v>
      </c>
      <c r="V25" s="327">
        <f>(T25-U25)/U25*100</f>
        <v>42.729841965624637</v>
      </c>
    </row>
    <row r="26" spans="1:27" x14ac:dyDescent="0.3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7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7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2:27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2:27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2:27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2:27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2:27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2:27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2:27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2:27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2:27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2:27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2:27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2:27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2:27" x14ac:dyDescent="0.3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2:27" x14ac:dyDescent="0.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2:27" x14ac:dyDescent="0.3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2:27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2:27" x14ac:dyDescent="0.3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2:27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2:27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2:27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2:27" x14ac:dyDescent="0.3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2:27" x14ac:dyDescent="0.3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2:27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2:27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2:27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2:27" x14ac:dyDescent="0.3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2:27" x14ac:dyDescent="0.3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2:27" x14ac:dyDescent="0.3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2:27" x14ac:dyDescent="0.3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2:27" x14ac:dyDescent="0.3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2:27" x14ac:dyDescent="0.3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2:27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</sheetData>
  <mergeCells count="6">
    <mergeCell ref="T4:V4"/>
    <mergeCell ref="B2:V2"/>
    <mergeCell ref="D4:F4"/>
    <mergeCell ref="H4:J4"/>
    <mergeCell ref="L4:N4"/>
    <mergeCell ref="P4:R4"/>
  </mergeCells>
  <pageMargins left="0.7" right="0.7" top="0.75" bottom="0.75" header="0.3" footer="0.3"/>
  <pageSetup paperSize="9" scale="44" orientation="landscape" r:id="rId1"/>
  <headerFooter>
    <oddFooter>&amp;L_x000D_&amp;1#&amp;"Aptos"&amp;10&amp;K000000 ERCROS-Documento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A172"/>
  <sheetViews>
    <sheetView zoomScale="90" zoomScaleNormal="90" workbookViewId="0">
      <selection activeCell="D16" sqref="D16"/>
    </sheetView>
  </sheetViews>
  <sheetFormatPr baseColWidth="10" defaultColWidth="11" defaultRowHeight="15.6" x14ac:dyDescent="0.3"/>
  <cols>
    <col min="1" max="1" width="11" style="13"/>
    <col min="2" max="2" width="21.69921875" style="13" customWidth="1"/>
    <col min="3" max="3" width="0.8984375" style="13" customWidth="1"/>
    <col min="4" max="7" width="10.59765625" style="13" customWidth="1"/>
    <col min="8" max="8" width="2.59765625" style="13" customWidth="1"/>
    <col min="9" max="12" width="10.59765625" style="13" customWidth="1"/>
    <col min="13" max="13" width="2.59765625" style="13" customWidth="1"/>
    <col min="14" max="17" width="10.59765625" style="13" customWidth="1"/>
    <col min="18" max="19" width="2.59765625" style="13" customWidth="1"/>
    <col min="20" max="23" width="10.59765625" style="13" customWidth="1"/>
    <col min="24" max="24" width="8" style="13" customWidth="1"/>
    <col min="25" max="25" width="8.19921875" style="13" customWidth="1"/>
    <col min="26" max="26" width="8.3984375" style="13" customWidth="1"/>
    <col min="27" max="27" width="8.19921875" style="13" customWidth="1"/>
    <col min="28" max="16384" width="11" style="13"/>
  </cols>
  <sheetData>
    <row r="2" spans="2:26" ht="28.5" customHeight="1" x14ac:dyDescent="0.3">
      <c r="D2" s="400" t="s">
        <v>77</v>
      </c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398"/>
      <c r="T2" s="398"/>
      <c r="U2" s="398"/>
      <c r="V2" s="398"/>
      <c r="W2" s="398"/>
    </row>
    <row r="3" spans="2:26" x14ac:dyDescent="0.3"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</row>
    <row r="4" spans="2:26" ht="33" customHeight="1" x14ac:dyDescent="0.3">
      <c r="B4" s="178" t="s">
        <v>58</v>
      </c>
      <c r="D4" s="397" t="s">
        <v>28</v>
      </c>
      <c r="E4" s="397"/>
      <c r="F4" s="397"/>
      <c r="G4" s="397"/>
      <c r="H4" s="15"/>
      <c r="I4" s="397" t="s">
        <v>18</v>
      </c>
      <c r="J4" s="397"/>
      <c r="K4" s="397"/>
      <c r="L4" s="397"/>
      <c r="M4" s="15"/>
      <c r="N4" s="397" t="s">
        <v>19</v>
      </c>
      <c r="O4" s="397"/>
      <c r="P4" s="397"/>
      <c r="Q4" s="397"/>
      <c r="R4" s="15"/>
      <c r="S4" s="15"/>
      <c r="T4" s="397" t="s">
        <v>73</v>
      </c>
      <c r="U4" s="397"/>
      <c r="V4" s="397"/>
      <c r="W4" s="397"/>
    </row>
    <row r="5" spans="2:26" ht="12.75" customHeight="1" x14ac:dyDescent="0.3">
      <c r="D5" s="19"/>
      <c r="E5" s="19"/>
      <c r="F5" s="19"/>
      <c r="G5" s="19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2:26" ht="32.25" customHeight="1" x14ac:dyDescent="0.3">
      <c r="D6" s="24" t="s">
        <v>190</v>
      </c>
      <c r="E6" s="24" t="s">
        <v>87</v>
      </c>
      <c r="F6" s="24" t="s">
        <v>183</v>
      </c>
      <c r="G6" s="24" t="s">
        <v>59</v>
      </c>
      <c r="H6" s="10"/>
      <c r="I6" s="24" t="s">
        <v>190</v>
      </c>
      <c r="J6" s="24" t="s">
        <v>87</v>
      </c>
      <c r="K6" s="24" t="s">
        <v>183</v>
      </c>
      <c r="L6" s="24" t="s">
        <v>59</v>
      </c>
      <c r="M6" s="10"/>
      <c r="N6" s="24" t="s">
        <v>190</v>
      </c>
      <c r="O6" s="24" t="s">
        <v>87</v>
      </c>
      <c r="P6" s="24" t="s">
        <v>183</v>
      </c>
      <c r="Q6" s="24" t="s">
        <v>59</v>
      </c>
      <c r="R6" s="10"/>
      <c r="S6" s="10"/>
      <c r="T6" s="24" t="s">
        <v>190</v>
      </c>
      <c r="U6" s="24" t="s">
        <v>87</v>
      </c>
      <c r="V6" s="24" t="s">
        <v>183</v>
      </c>
      <c r="W6" s="24" t="s">
        <v>59</v>
      </c>
    </row>
    <row r="7" spans="2:26" ht="9" customHeight="1" x14ac:dyDescent="0.3">
      <c r="D7" s="10"/>
      <c r="E7" s="10"/>
      <c r="F7" s="10"/>
      <c r="G7" s="10"/>
      <c r="H7" s="10"/>
      <c r="I7" s="267"/>
      <c r="J7" s="10"/>
      <c r="K7" s="267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2:26" s="9" customFormat="1" x14ac:dyDescent="0.3">
      <c r="B8" s="186" t="s">
        <v>11</v>
      </c>
      <c r="D8" s="331">
        <v>433736</v>
      </c>
      <c r="E8" s="139">
        <f>D8/D$16</f>
        <v>0.64442014429534189</v>
      </c>
      <c r="F8" s="331">
        <f>330327+7386-27706</f>
        <v>310007</v>
      </c>
      <c r="G8" s="139">
        <f>(D8-F8)/F8</f>
        <v>0.39911679413690659</v>
      </c>
      <c r="H8" s="6"/>
      <c r="I8" s="331">
        <v>94463</v>
      </c>
      <c r="J8" s="139">
        <f>I8/I$16</f>
        <v>0.36254811880884119</v>
      </c>
      <c r="K8" s="331">
        <f>77629-32</f>
        <v>77597</v>
      </c>
      <c r="L8" s="139">
        <f>(I8-K8)/K8</f>
        <v>0.21735376367643078</v>
      </c>
      <c r="M8" s="6"/>
      <c r="N8" s="331">
        <v>4498</v>
      </c>
      <c r="O8" s="139">
        <f>N8/N$16</f>
        <v>6.9290610798736815E-2</v>
      </c>
      <c r="P8" s="331">
        <v>2740</v>
      </c>
      <c r="Q8" s="139">
        <f>(N8-P8)/P8</f>
        <v>0.64160583941605842</v>
      </c>
      <c r="R8" s="6"/>
      <c r="S8" s="6"/>
      <c r="T8" s="331">
        <f>D8+I8+N8</f>
        <v>532697</v>
      </c>
      <c r="U8" s="139">
        <f>T8/T$16</f>
        <v>0.53348014885852435</v>
      </c>
      <c r="V8" s="331">
        <f>F8+K8+P8</f>
        <v>390344</v>
      </c>
      <c r="W8" s="139">
        <f>(T8-V8)/V8</f>
        <v>0.36468602053573257</v>
      </c>
      <c r="Z8" s="5"/>
    </row>
    <row r="9" spans="2:26" x14ac:dyDescent="0.3">
      <c r="D9" s="285"/>
      <c r="E9" s="387"/>
      <c r="F9" s="285"/>
      <c r="G9" s="387"/>
      <c r="H9" s="388"/>
      <c r="I9" s="285"/>
      <c r="J9" s="387"/>
      <c r="K9" s="285"/>
      <c r="L9" s="387"/>
      <c r="M9" s="388"/>
      <c r="N9" s="285"/>
      <c r="O9" s="387"/>
      <c r="P9" s="285"/>
      <c r="Q9" s="387"/>
      <c r="R9" s="388"/>
      <c r="S9" s="388"/>
      <c r="T9" s="285"/>
      <c r="U9" s="387"/>
      <c r="V9" s="285"/>
      <c r="W9" s="387"/>
    </row>
    <row r="10" spans="2:26" s="9" customFormat="1" x14ac:dyDescent="0.3">
      <c r="B10" s="186" t="s">
        <v>12</v>
      </c>
      <c r="D10" s="331">
        <f>D12+D13+D14</f>
        <v>239328</v>
      </c>
      <c r="E10" s="139">
        <f>D10/D$16</f>
        <v>0.35557985570465811</v>
      </c>
      <c r="F10" s="331">
        <f>F12+F13+F14</f>
        <v>173040</v>
      </c>
      <c r="G10" s="139">
        <f>(D10-F10)/F10</f>
        <v>0.38307905686546462</v>
      </c>
      <c r="H10" s="6"/>
      <c r="I10" s="331">
        <f>I12+I13+I14</f>
        <v>166090</v>
      </c>
      <c r="J10" s="139">
        <f>I10/I$16</f>
        <v>0.63745188119115881</v>
      </c>
      <c r="K10" s="331">
        <f>K12+K13+K14</f>
        <v>160969</v>
      </c>
      <c r="L10" s="139">
        <f>(I10-K10)/K10</f>
        <v>3.181357901210792E-2</v>
      </c>
      <c r="M10" s="6"/>
      <c r="N10" s="331">
        <f>N12+N13+N14</f>
        <v>60417</v>
      </c>
      <c r="O10" s="139">
        <f>N10/N$16</f>
        <v>0.93070938920126323</v>
      </c>
      <c r="P10" s="331">
        <f>P12+P13+P14</f>
        <v>47964</v>
      </c>
      <c r="Q10" s="139">
        <f>(N10-P10)/P10</f>
        <v>0.25963222416812609</v>
      </c>
      <c r="R10" s="6"/>
      <c r="S10" s="6"/>
      <c r="T10" s="331">
        <f>D10+I10+N10</f>
        <v>465835</v>
      </c>
      <c r="U10" s="139">
        <f>T10/T$16</f>
        <v>0.46651985114147571</v>
      </c>
      <c r="V10" s="331">
        <f>F10+K10+P10</f>
        <v>381973</v>
      </c>
      <c r="W10" s="139">
        <f>(T10-V10)/V10</f>
        <v>0.21954954931369494</v>
      </c>
    </row>
    <row r="11" spans="2:26" ht="8.25" customHeight="1" x14ac:dyDescent="0.3">
      <c r="D11" s="285"/>
      <c r="E11" s="387"/>
      <c r="F11" s="285"/>
      <c r="G11" s="387"/>
      <c r="H11" s="388"/>
      <c r="I11" s="285"/>
      <c r="J11" s="387"/>
      <c r="K11" s="285"/>
      <c r="L11" s="387"/>
      <c r="M11" s="388"/>
      <c r="N11" s="285"/>
      <c r="O11" s="387"/>
      <c r="P11" s="285"/>
      <c r="Q11" s="387"/>
      <c r="R11" s="388"/>
      <c r="S11" s="388"/>
      <c r="T11" s="285"/>
      <c r="U11" s="387"/>
      <c r="V11" s="285"/>
      <c r="W11" s="387"/>
    </row>
    <row r="12" spans="2:26" x14ac:dyDescent="0.3">
      <c r="B12" s="21" t="s">
        <v>101</v>
      </c>
      <c r="D12" s="285">
        <v>169412</v>
      </c>
      <c r="E12" s="387">
        <f>D12/D$16</f>
        <v>0.25170266126252483</v>
      </c>
      <c r="F12" s="285">
        <f>115493+1134</f>
        <v>116627</v>
      </c>
      <c r="G12" s="387">
        <f>(D12-F12)/F12</f>
        <v>0.45259674003446887</v>
      </c>
      <c r="H12" s="388"/>
      <c r="I12" s="285">
        <v>87533</v>
      </c>
      <c r="J12" s="387">
        <f>I12/I$16</f>
        <v>0.33595084301466493</v>
      </c>
      <c r="K12" s="285">
        <v>82507</v>
      </c>
      <c r="L12" s="387">
        <f>(I12-K12)/K12</f>
        <v>6.0916043487219268E-2</v>
      </c>
      <c r="M12" s="388"/>
      <c r="N12" s="285">
        <v>20999</v>
      </c>
      <c r="O12" s="387">
        <f>N12/N$16</f>
        <v>0.32348455672802895</v>
      </c>
      <c r="P12" s="285">
        <v>16118</v>
      </c>
      <c r="Q12" s="387">
        <f>(N12-P12)/P12</f>
        <v>0.30282913512842785</v>
      </c>
      <c r="R12" s="388"/>
      <c r="S12" s="388"/>
      <c r="T12" s="285">
        <f>D12+I12+N12</f>
        <v>277944</v>
      </c>
      <c r="U12" s="387">
        <f>T12/T$16</f>
        <v>0.2783526216485801</v>
      </c>
      <c r="V12" s="285">
        <f>F12+K12+P12</f>
        <v>215252</v>
      </c>
      <c r="W12" s="387">
        <f>(T12-V12)/V12</f>
        <v>0.29124932637095124</v>
      </c>
      <c r="Z12" s="5"/>
    </row>
    <row r="13" spans="2:26" x14ac:dyDescent="0.3">
      <c r="B13" s="21" t="s">
        <v>102</v>
      </c>
      <c r="D13" s="285">
        <v>57151</v>
      </c>
      <c r="E13" s="387">
        <f>D13/D$16</f>
        <v>8.4911687447256134E-2</v>
      </c>
      <c r="F13" s="285">
        <v>44270</v>
      </c>
      <c r="G13" s="387">
        <f>(D13-F13)/F13</f>
        <v>0.29096453580302689</v>
      </c>
      <c r="H13" s="388"/>
      <c r="I13" s="285">
        <v>35183</v>
      </c>
      <c r="J13" s="387">
        <f>I13/I$16</f>
        <v>0.13503202803268433</v>
      </c>
      <c r="K13" s="285">
        <v>29413</v>
      </c>
      <c r="L13" s="387">
        <f>(I13-K13)/K13</f>
        <v>0.19617176078604698</v>
      </c>
      <c r="M13" s="388"/>
      <c r="N13" s="285">
        <v>16687</v>
      </c>
      <c r="O13" s="387">
        <f>N13/N$16</f>
        <v>0.25705923130247249</v>
      </c>
      <c r="P13" s="285">
        <v>15087</v>
      </c>
      <c r="Q13" s="387">
        <f>(N13-P13)/P13</f>
        <v>0.10605156757473322</v>
      </c>
      <c r="R13" s="388"/>
      <c r="S13" s="388"/>
      <c r="T13" s="285">
        <f>D13+I13+N13</f>
        <v>109021</v>
      </c>
      <c r="U13" s="387">
        <f>T13/T$16</f>
        <v>0.10918127811627469</v>
      </c>
      <c r="V13" s="285">
        <f>F13+K13+P13</f>
        <v>88770</v>
      </c>
      <c r="W13" s="387">
        <f>(T13-V13)/V13</f>
        <v>0.22812887236679058</v>
      </c>
      <c r="Z13" s="5"/>
    </row>
    <row r="14" spans="2:26" x14ac:dyDescent="0.3">
      <c r="B14" s="21" t="s">
        <v>103</v>
      </c>
      <c r="D14" s="285">
        <v>12765</v>
      </c>
      <c r="E14" s="387">
        <f>D14/D$16</f>
        <v>1.896550699487716E-2</v>
      </c>
      <c r="F14" s="285">
        <v>12143</v>
      </c>
      <c r="G14" s="387">
        <f>(D14-F14)/F14</f>
        <v>5.1222926789096596E-2</v>
      </c>
      <c r="H14" s="388"/>
      <c r="I14" s="285">
        <v>43374</v>
      </c>
      <c r="J14" s="387">
        <f>I14/I$16</f>
        <v>0.16646901014380952</v>
      </c>
      <c r="K14" s="285">
        <v>49049</v>
      </c>
      <c r="L14" s="387">
        <f>(I14-K14)/K14</f>
        <v>-0.11570062590470753</v>
      </c>
      <c r="M14" s="388"/>
      <c r="N14" s="285">
        <v>22731</v>
      </c>
      <c r="O14" s="387">
        <f>N14/N$16</f>
        <v>0.35016560117076179</v>
      </c>
      <c r="P14" s="285">
        <v>16759</v>
      </c>
      <c r="Q14" s="387">
        <f>(N14-P14)/P14</f>
        <v>0.35634584402410646</v>
      </c>
      <c r="R14" s="388"/>
      <c r="S14" s="388"/>
      <c r="T14" s="285">
        <f>D14+I14+N14</f>
        <v>78870</v>
      </c>
      <c r="U14" s="387">
        <f>T14/T$16</f>
        <v>7.8985951376620886E-2</v>
      </c>
      <c r="V14" s="285">
        <f>F14+K14+P14</f>
        <v>77951</v>
      </c>
      <c r="W14" s="387">
        <f>(T14-V14)/V14</f>
        <v>1.1789457479698786E-2</v>
      </c>
      <c r="Z14" s="5"/>
    </row>
    <row r="15" spans="2:26" ht="6.75" customHeight="1" x14ac:dyDescent="0.3">
      <c r="D15" s="285"/>
      <c r="E15" s="387"/>
      <c r="F15" s="285"/>
      <c r="G15" s="388"/>
      <c r="H15" s="388"/>
      <c r="I15" s="285"/>
      <c r="J15" s="388"/>
      <c r="K15" s="285"/>
      <c r="L15" s="388"/>
      <c r="M15" s="388"/>
      <c r="N15" s="285"/>
      <c r="O15" s="388"/>
      <c r="P15" s="285"/>
      <c r="Q15" s="388"/>
      <c r="R15" s="388"/>
      <c r="S15" s="388"/>
      <c r="T15" s="285"/>
      <c r="U15" s="388"/>
      <c r="V15" s="285"/>
      <c r="W15" s="388"/>
    </row>
    <row r="16" spans="2:26" s="23" customFormat="1" ht="18" x14ac:dyDescent="0.35">
      <c r="B16" s="22" t="s">
        <v>75</v>
      </c>
      <c r="D16" s="332">
        <f>D10+D8</f>
        <v>673064</v>
      </c>
      <c r="E16" s="389">
        <f>D16/D$16</f>
        <v>1</v>
      </c>
      <c r="F16" s="332">
        <f>F10+F8</f>
        <v>483047</v>
      </c>
      <c r="G16" s="389">
        <f>(D16-F16)/F16</f>
        <v>0.39337165948655101</v>
      </c>
      <c r="H16" s="390"/>
      <c r="I16" s="332">
        <f>I10+I8</f>
        <v>260553</v>
      </c>
      <c r="J16" s="389">
        <f>I16/I$16</f>
        <v>1</v>
      </c>
      <c r="K16" s="332">
        <f>K10+K8</f>
        <v>238566</v>
      </c>
      <c r="L16" s="389">
        <f>(I16-K16)/K16</f>
        <v>9.216317497044843E-2</v>
      </c>
      <c r="M16" s="390"/>
      <c r="N16" s="332">
        <f>N10+N8</f>
        <v>64915</v>
      </c>
      <c r="O16" s="389">
        <f>N16/N$16</f>
        <v>1</v>
      </c>
      <c r="P16" s="332">
        <f>P10+P8</f>
        <v>50704</v>
      </c>
      <c r="Q16" s="389">
        <f>(N16-P16)/P16</f>
        <v>0.28027374566109181</v>
      </c>
      <c r="R16" s="390"/>
      <c r="S16" s="390"/>
      <c r="T16" s="332">
        <f>D16+I16+N16</f>
        <v>998532</v>
      </c>
      <c r="U16" s="389">
        <f>T16/T$16</f>
        <v>1</v>
      </c>
      <c r="V16" s="332">
        <f>F16+K16+P16</f>
        <v>772317</v>
      </c>
      <c r="W16" s="389">
        <f>(T16-V16)/V16</f>
        <v>0.29290433850349012</v>
      </c>
    </row>
    <row r="17" spans="3:27" s="9" customFormat="1" x14ac:dyDescent="0.3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3:27" s="9" customFormat="1" x14ac:dyDescent="0.3">
      <c r="C18" s="13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4"/>
      <c r="T18" s="5"/>
      <c r="U18" s="6"/>
      <c r="V18" s="5"/>
      <c r="W18" s="6"/>
      <c r="X18" s="5"/>
      <c r="Y18" s="6"/>
      <c r="Z18" s="7"/>
      <c r="AA18" s="6"/>
    </row>
    <row r="19" spans="3:27" s="9" customFormat="1" x14ac:dyDescent="0.3">
      <c r="C19" s="13"/>
      <c r="D19" s="399"/>
      <c r="E19" s="399"/>
      <c r="F19" s="15"/>
      <c r="G19" s="15"/>
      <c r="H19" s="15"/>
      <c r="I19" s="399"/>
      <c r="J19" s="399"/>
      <c r="K19" s="15"/>
      <c r="L19" s="15"/>
      <c r="M19" s="15"/>
      <c r="N19" s="399"/>
      <c r="O19" s="399"/>
      <c r="P19" s="15"/>
      <c r="Q19" s="15"/>
      <c r="R19" s="15"/>
      <c r="S19" s="15"/>
      <c r="T19" s="399"/>
      <c r="U19" s="399"/>
      <c r="V19" s="15"/>
      <c r="W19" s="15"/>
      <c r="X19" s="5"/>
      <c r="Y19" s="6"/>
      <c r="Z19" s="7"/>
      <c r="AA19" s="6"/>
    </row>
    <row r="20" spans="3:27" s="9" customFormat="1" x14ac:dyDescent="0.3">
      <c r="C20" s="13"/>
      <c r="E20" s="3"/>
      <c r="F20" s="3"/>
      <c r="G20" s="3"/>
      <c r="H20" s="3"/>
      <c r="J20" s="3"/>
      <c r="K20" s="3"/>
      <c r="L20" s="3"/>
      <c r="M20" s="3"/>
      <c r="O20" s="3"/>
      <c r="P20" s="3"/>
      <c r="Q20" s="3"/>
      <c r="R20" s="3"/>
      <c r="S20" s="3"/>
      <c r="U20" s="3"/>
      <c r="V20" s="3"/>
      <c r="W20" s="3"/>
      <c r="X20" s="5"/>
      <c r="Y20" s="6"/>
      <c r="Z20" s="7"/>
      <c r="AA20" s="6"/>
    </row>
    <row r="21" spans="3:27" s="9" customFormat="1" x14ac:dyDescent="0.3">
      <c r="C21" s="13"/>
      <c r="E21" s="3"/>
      <c r="F21" s="3"/>
      <c r="G21" s="3"/>
      <c r="H21" s="3"/>
      <c r="J21" s="3"/>
      <c r="K21" s="3"/>
      <c r="L21" s="3"/>
      <c r="M21" s="3"/>
      <c r="O21" s="3"/>
      <c r="P21" s="3"/>
      <c r="Q21" s="3"/>
      <c r="R21" s="3"/>
      <c r="S21" s="3"/>
      <c r="U21" s="3"/>
      <c r="V21" s="3"/>
      <c r="W21" s="20"/>
      <c r="X21" s="5"/>
      <c r="Y21" s="6"/>
      <c r="Z21" s="7"/>
      <c r="AA21" s="6"/>
    </row>
    <row r="22" spans="3:27" s="9" customFormat="1" x14ac:dyDescent="0.3">
      <c r="C22" s="13"/>
      <c r="E22" s="3"/>
      <c r="F22" s="3"/>
      <c r="G22" s="3"/>
      <c r="H22" s="3"/>
      <c r="J22" s="3"/>
      <c r="K22" s="3"/>
      <c r="L22" s="3"/>
      <c r="M22" s="3"/>
      <c r="O22" s="3"/>
      <c r="P22" s="3"/>
      <c r="Q22" s="3"/>
      <c r="R22" s="3"/>
      <c r="S22" s="3"/>
      <c r="U22" s="3"/>
      <c r="V22" s="3"/>
      <c r="W22" s="3"/>
      <c r="X22" s="5"/>
      <c r="Y22" s="6"/>
      <c r="Z22" s="7"/>
      <c r="AA22" s="6"/>
    </row>
    <row r="23" spans="3:27" s="9" customFormat="1" x14ac:dyDescent="0.3">
      <c r="C23" s="13"/>
      <c r="E23" s="3"/>
      <c r="F23" s="3"/>
      <c r="G23" s="3"/>
      <c r="H23" s="3"/>
      <c r="J23" s="3"/>
      <c r="K23" s="3"/>
      <c r="L23" s="3"/>
      <c r="M23" s="3"/>
      <c r="O23" s="3"/>
      <c r="P23" s="3"/>
      <c r="Q23" s="3"/>
      <c r="R23" s="3"/>
      <c r="S23" s="3"/>
      <c r="U23" s="3"/>
      <c r="V23" s="3"/>
      <c r="W23" s="3"/>
      <c r="X23" s="5"/>
      <c r="Y23" s="6"/>
      <c r="Z23" s="7"/>
      <c r="AA23" s="6"/>
    </row>
    <row r="24" spans="3:27" s="9" customFormat="1" x14ac:dyDescent="0.3">
      <c r="E24" s="3"/>
      <c r="F24" s="3"/>
      <c r="G24" s="8"/>
      <c r="H24" s="8"/>
      <c r="J24" s="3"/>
      <c r="K24" s="3"/>
      <c r="L24" s="8"/>
      <c r="M24" s="8"/>
      <c r="O24" s="3"/>
      <c r="P24" s="3"/>
      <c r="Q24" s="8"/>
      <c r="R24" s="8"/>
      <c r="S24" s="8"/>
      <c r="U24" s="3"/>
      <c r="V24" s="3"/>
      <c r="W24" s="8"/>
      <c r="X24" s="5"/>
      <c r="Y24" s="6"/>
      <c r="Z24" s="7"/>
      <c r="AA24" s="6"/>
    </row>
    <row r="25" spans="3:27" s="9" customFormat="1" x14ac:dyDescent="0.3">
      <c r="D25" s="5"/>
      <c r="E25" s="8"/>
      <c r="F25" s="8"/>
      <c r="G25" s="8"/>
      <c r="H25" s="8"/>
      <c r="I25" s="5"/>
      <c r="J25" s="8"/>
      <c r="K25" s="8"/>
      <c r="L25" s="8"/>
      <c r="M25" s="8"/>
      <c r="N25" s="5"/>
      <c r="O25" s="8"/>
      <c r="P25" s="8"/>
      <c r="Q25" s="8"/>
      <c r="R25" s="8"/>
      <c r="S25" s="8"/>
      <c r="T25" s="5"/>
      <c r="U25" s="8"/>
      <c r="V25" s="8"/>
      <c r="W25" s="8"/>
      <c r="X25" s="5"/>
      <c r="Y25" s="6"/>
      <c r="Z25" s="7"/>
      <c r="AA25" s="6"/>
    </row>
    <row r="26" spans="3:27" x14ac:dyDescent="0.3">
      <c r="C26" s="9"/>
      <c r="D26" s="5"/>
      <c r="E26" s="8"/>
      <c r="F26" s="8"/>
      <c r="G26" s="5"/>
      <c r="H26" s="5"/>
      <c r="I26" s="5"/>
      <c r="J26" s="5"/>
      <c r="K26" s="5"/>
      <c r="L26" s="8"/>
      <c r="M26" s="8"/>
      <c r="N26" s="5"/>
      <c r="O26" s="8"/>
      <c r="P26" s="8"/>
      <c r="Q26" s="8"/>
      <c r="R26" s="8"/>
      <c r="S26" s="8"/>
      <c r="T26" s="5"/>
      <c r="U26" s="8"/>
      <c r="V26" s="8"/>
      <c r="W26" s="8"/>
    </row>
    <row r="27" spans="3:27" x14ac:dyDescent="0.3">
      <c r="C27" s="9"/>
      <c r="D27" s="5"/>
      <c r="E27" s="8"/>
      <c r="F27" s="8"/>
      <c r="G27" s="8"/>
      <c r="H27" s="8"/>
      <c r="I27" s="5"/>
      <c r="J27" s="8"/>
      <c r="K27" s="8"/>
      <c r="L27" s="8"/>
      <c r="M27" s="8"/>
      <c r="N27" s="5"/>
      <c r="O27" s="8"/>
      <c r="P27" s="8"/>
      <c r="Q27" s="8"/>
      <c r="R27" s="8"/>
      <c r="S27" s="8"/>
      <c r="T27" s="5"/>
      <c r="U27" s="8"/>
      <c r="V27" s="8"/>
      <c r="W27" s="8"/>
    </row>
    <row r="28" spans="3:27" x14ac:dyDescent="0.3">
      <c r="D28" s="10"/>
      <c r="E28" s="10"/>
      <c r="F28" s="10"/>
      <c r="G28" s="8"/>
      <c r="H28" s="8"/>
      <c r="O28" s="8"/>
      <c r="P28" s="8"/>
      <c r="Q28" s="8"/>
      <c r="R28" s="8"/>
      <c r="S28" s="8"/>
      <c r="T28" s="5"/>
      <c r="U28" s="8"/>
      <c r="V28" s="8"/>
      <c r="W28" s="8"/>
    </row>
    <row r="29" spans="3:27" x14ac:dyDescent="0.3">
      <c r="D29" s="11"/>
      <c r="E29" s="11"/>
      <c r="F29" s="11"/>
      <c r="L29" s="12"/>
      <c r="M29" s="12"/>
      <c r="N29" s="12"/>
    </row>
    <row r="30" spans="3:27" x14ac:dyDescent="0.3">
      <c r="D30" s="11"/>
      <c r="E30" s="11"/>
      <c r="F30" s="11"/>
      <c r="G30" s="10"/>
      <c r="H30" s="10"/>
      <c r="L30" s="12"/>
      <c r="M30" s="12"/>
      <c r="N30" s="12"/>
    </row>
    <row r="31" spans="3:27" x14ac:dyDescent="0.3">
      <c r="D31" s="11"/>
      <c r="E31" s="11"/>
      <c r="F31" s="11"/>
      <c r="L31" s="12"/>
      <c r="M31" s="12"/>
      <c r="N31" s="12"/>
    </row>
    <row r="32" spans="3:27" x14ac:dyDescent="0.3">
      <c r="D32" s="11"/>
      <c r="E32" s="11"/>
      <c r="F32" s="11"/>
      <c r="L32" s="12"/>
      <c r="M32" s="12"/>
      <c r="N32" s="12"/>
    </row>
    <row r="35" spans="4:16" x14ac:dyDescent="0.3">
      <c r="N35" s="16"/>
      <c r="O35" s="16"/>
      <c r="P35" s="16"/>
    </row>
    <row r="39" spans="4:16" x14ac:dyDescent="0.3">
      <c r="D39" s="17"/>
    </row>
    <row r="42" spans="4:16" x14ac:dyDescent="0.3">
      <c r="D42" s="14"/>
    </row>
    <row r="48" spans="4:16" x14ac:dyDescent="0.3">
      <c r="G48" s="18"/>
      <c r="H48" s="18"/>
      <c r="J48" s="18"/>
      <c r="K48" s="18"/>
    </row>
    <row r="49" spans="7:11" x14ac:dyDescent="0.3">
      <c r="G49" s="18"/>
      <c r="H49" s="18"/>
      <c r="J49" s="18"/>
      <c r="K49" s="18"/>
    </row>
    <row r="50" spans="7:11" x14ac:dyDescent="0.3">
      <c r="G50" s="18"/>
      <c r="H50" s="18"/>
      <c r="J50" s="18"/>
      <c r="K50" s="18"/>
    </row>
    <row r="51" spans="7:11" x14ac:dyDescent="0.3">
      <c r="G51" s="18"/>
      <c r="H51" s="18"/>
      <c r="J51" s="18"/>
      <c r="K51" s="18"/>
    </row>
    <row r="52" spans="7:11" x14ac:dyDescent="0.3">
      <c r="G52" s="18"/>
      <c r="H52" s="18"/>
      <c r="J52" s="18"/>
      <c r="K52" s="18"/>
    </row>
    <row r="53" spans="7:11" x14ac:dyDescent="0.3">
      <c r="G53" s="18"/>
      <c r="H53" s="18"/>
      <c r="J53" s="18"/>
      <c r="K53" s="18"/>
    </row>
    <row r="54" spans="7:11" x14ac:dyDescent="0.3">
      <c r="G54" s="18"/>
      <c r="H54" s="18"/>
      <c r="J54" s="18"/>
      <c r="K54" s="18"/>
    </row>
    <row r="55" spans="7:11" x14ac:dyDescent="0.3">
      <c r="G55" s="18"/>
      <c r="H55" s="18"/>
      <c r="J55" s="18"/>
      <c r="K55" s="18"/>
    </row>
    <row r="56" spans="7:11" x14ac:dyDescent="0.3">
      <c r="G56" s="18"/>
      <c r="H56" s="18"/>
      <c r="J56" s="18"/>
      <c r="K56" s="18"/>
    </row>
    <row r="57" spans="7:11" x14ac:dyDescent="0.3">
      <c r="G57" s="18"/>
      <c r="H57" s="18"/>
      <c r="J57" s="18"/>
      <c r="K57" s="18"/>
    </row>
    <row r="58" spans="7:11" x14ac:dyDescent="0.3">
      <c r="G58" s="18"/>
      <c r="H58" s="18"/>
      <c r="J58" s="18"/>
      <c r="K58" s="18"/>
    </row>
    <row r="59" spans="7:11" x14ac:dyDescent="0.3">
      <c r="G59" s="18"/>
      <c r="H59" s="18"/>
      <c r="J59" s="18"/>
      <c r="K59" s="18"/>
    </row>
    <row r="172" spans="24:24" x14ac:dyDescent="0.3">
      <c r="X172" s="13">
        <f ca="1">V3:X172</f>
        <v>0</v>
      </c>
    </row>
  </sheetData>
  <mergeCells count="11">
    <mergeCell ref="T4:W4"/>
    <mergeCell ref="T19:U19"/>
    <mergeCell ref="D2:W2"/>
    <mergeCell ref="D18:R18"/>
    <mergeCell ref="N19:O19"/>
    <mergeCell ref="D19:E19"/>
    <mergeCell ref="I19:J19"/>
    <mergeCell ref="D3:R3"/>
    <mergeCell ref="D4:G4"/>
    <mergeCell ref="I4:L4"/>
    <mergeCell ref="N4:Q4"/>
  </mergeCells>
  <printOptions horizontalCentered="1" verticalCentered="1"/>
  <pageMargins left="0" right="0" top="0" bottom="0" header="0" footer="0"/>
  <pageSetup paperSize="9" scale="99" orientation="landscape" r:id="rId1"/>
  <headerFooter>
    <oddFooter>&amp;L_x000D_&amp;1#&amp;"Aptos"&amp;10&amp;K000000 ERCROS-Documento de uso interno</oddFooter>
  </headerFooter>
  <ignoredErrors>
    <ignoredError sqref="E16 J16 O16 E10 J10 O10 U8:U1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D37"/>
  <sheetViews>
    <sheetView zoomScale="85" zoomScaleNormal="85" workbookViewId="0">
      <selection activeCell="F21" sqref="F21"/>
    </sheetView>
  </sheetViews>
  <sheetFormatPr baseColWidth="10" defaultColWidth="11" defaultRowHeight="15.6" x14ac:dyDescent="0.3"/>
  <cols>
    <col min="1" max="1" width="11" style="45"/>
    <col min="2" max="2" width="16.69921875" style="45" bestFit="1" customWidth="1"/>
    <col min="3" max="3" width="0.8984375" style="45" customWidth="1"/>
    <col min="4" max="6" width="11.19921875" style="45" customWidth="1"/>
    <col min="7" max="7" width="0.8984375" style="45" customWidth="1"/>
    <col min="8" max="10" width="11.19921875" style="45" customWidth="1"/>
    <col min="11" max="11" width="0.8984375" style="45" customWidth="1"/>
    <col min="12" max="13" width="11.19921875" style="45" customWidth="1"/>
    <col min="14" max="14" width="11.09765625" style="45" bestFit="1" customWidth="1"/>
    <col min="15" max="15" width="0.8984375" style="45" customWidth="1"/>
    <col min="16" max="16" width="10" style="45" customWidth="1"/>
    <col min="17" max="17" width="9.59765625" style="45" customWidth="1"/>
    <col min="18" max="18" width="11.09765625" style="45" bestFit="1" customWidth="1"/>
    <col min="19" max="19" width="0.8984375" style="45" customWidth="1"/>
    <col min="20" max="21" width="11.19921875" style="45" customWidth="1"/>
    <col min="22" max="22" width="0.8984375" style="45" customWidth="1"/>
    <col min="23" max="24" width="11.19921875" style="45" customWidth="1"/>
    <col min="25" max="25" width="8.19921875" style="45" customWidth="1"/>
    <col min="26" max="26" width="9" style="45" customWidth="1"/>
    <col min="27" max="27" width="7.8984375" style="45" customWidth="1"/>
    <col min="28" max="16384" width="11" style="45"/>
  </cols>
  <sheetData>
    <row r="2" spans="2:30" ht="17.399999999999999" x14ac:dyDescent="0.3">
      <c r="D2" s="402" t="s">
        <v>78</v>
      </c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</row>
    <row r="4" spans="2:30" x14ac:dyDescent="0.3">
      <c r="B4" s="178"/>
      <c r="D4" s="403" t="s">
        <v>5</v>
      </c>
      <c r="E4" s="403"/>
      <c r="F4" s="403"/>
      <c r="G4" s="403"/>
      <c r="H4" s="403"/>
      <c r="I4" s="403"/>
      <c r="J4" s="403"/>
      <c r="K4" s="19"/>
      <c r="L4" s="403" t="s">
        <v>6</v>
      </c>
      <c r="M4" s="403"/>
      <c r="N4" s="403"/>
      <c r="O4" s="403"/>
      <c r="P4" s="403"/>
      <c r="Q4" s="403"/>
      <c r="R4" s="403"/>
      <c r="S4" s="19"/>
      <c r="T4" s="403" t="s">
        <v>67</v>
      </c>
      <c r="U4" s="403"/>
      <c r="V4" s="403"/>
      <c r="W4" s="403"/>
      <c r="X4" s="403"/>
    </row>
    <row r="5" spans="2:30" ht="10.5" customHeight="1" x14ac:dyDescent="0.3"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56"/>
      <c r="U5" s="56"/>
      <c r="V5" s="56"/>
      <c r="W5" s="56"/>
      <c r="X5" s="56"/>
    </row>
    <row r="6" spans="2:30" x14ac:dyDescent="0.3">
      <c r="B6" s="58"/>
      <c r="C6" s="58"/>
      <c r="D6" s="401">
        <v>2022</v>
      </c>
      <c r="E6" s="401"/>
      <c r="F6" s="401"/>
      <c r="G6" s="60"/>
      <c r="H6" s="401">
        <v>2021</v>
      </c>
      <c r="I6" s="401"/>
      <c r="J6" s="401"/>
      <c r="K6" s="59"/>
      <c r="L6" s="401">
        <v>2022</v>
      </c>
      <c r="M6" s="401"/>
      <c r="N6" s="401"/>
      <c r="O6" s="60"/>
      <c r="P6" s="401">
        <v>2021</v>
      </c>
      <c r="Q6" s="401"/>
      <c r="R6" s="401"/>
      <c r="S6" s="59"/>
      <c r="T6" s="401">
        <v>2022</v>
      </c>
      <c r="U6" s="401"/>
      <c r="V6" s="60"/>
      <c r="W6" s="401">
        <v>2021</v>
      </c>
      <c r="X6" s="401"/>
      <c r="Y6" s="399"/>
      <c r="Z6" s="399"/>
      <c r="AA6" s="399"/>
      <c r="AB6" s="399"/>
      <c r="AC6" s="399"/>
      <c r="AD6" s="399"/>
    </row>
    <row r="7" spans="2:30" ht="31.2" x14ac:dyDescent="0.3">
      <c r="B7" s="58"/>
      <c r="C7" s="58"/>
      <c r="D7" s="57" t="s">
        <v>79</v>
      </c>
      <c r="E7" s="48" t="s">
        <v>91</v>
      </c>
      <c r="F7" s="57" t="s">
        <v>88</v>
      </c>
      <c r="G7" s="60"/>
      <c r="H7" s="57" t="s">
        <v>79</v>
      </c>
      <c r="I7" s="48" t="s">
        <v>91</v>
      </c>
      <c r="J7" s="57" t="s">
        <v>88</v>
      </c>
      <c r="K7" s="59"/>
      <c r="L7" s="57" t="s">
        <v>79</v>
      </c>
      <c r="M7" s="48" t="s">
        <v>91</v>
      </c>
      <c r="N7" s="57" t="s">
        <v>89</v>
      </c>
      <c r="O7" s="55"/>
      <c r="P7" s="57" t="s">
        <v>79</v>
      </c>
      <c r="Q7" s="48" t="s">
        <v>91</v>
      </c>
      <c r="R7" s="57" t="s">
        <v>89</v>
      </c>
      <c r="S7" s="61"/>
      <c r="T7" s="57" t="s">
        <v>79</v>
      </c>
      <c r="U7" s="48" t="s">
        <v>91</v>
      </c>
      <c r="V7" s="55"/>
      <c r="W7" s="57" t="s">
        <v>79</v>
      </c>
      <c r="X7" s="48" t="s">
        <v>91</v>
      </c>
      <c r="Y7" s="61"/>
      <c r="Z7" s="61"/>
      <c r="AA7" s="61"/>
      <c r="AB7" s="61"/>
      <c r="AC7" s="61"/>
      <c r="AD7" s="61"/>
    </row>
    <row r="8" spans="2:30" x14ac:dyDescent="0.3">
      <c r="B8" s="58"/>
      <c r="C8" s="58"/>
      <c r="D8" s="60"/>
      <c r="E8" s="55"/>
      <c r="F8" s="60"/>
      <c r="G8" s="60"/>
      <c r="H8" s="60"/>
      <c r="I8" s="55"/>
      <c r="J8" s="60"/>
      <c r="K8" s="59"/>
      <c r="L8" s="60"/>
      <c r="M8" s="55"/>
      <c r="N8" s="55"/>
      <c r="O8" s="55"/>
      <c r="P8" s="60"/>
      <c r="Q8" s="55"/>
      <c r="R8" s="55"/>
      <c r="S8" s="61"/>
      <c r="T8" s="60"/>
      <c r="U8" s="55"/>
      <c r="V8" s="55"/>
      <c r="W8" s="60"/>
      <c r="X8" s="55"/>
      <c r="Y8" s="61"/>
      <c r="Z8" s="61"/>
      <c r="AA8" s="61"/>
      <c r="AB8" s="61"/>
      <c r="AC8" s="61"/>
      <c r="AD8" s="61"/>
    </row>
    <row r="9" spans="2:30" x14ac:dyDescent="0.3">
      <c r="B9" s="58" t="s">
        <v>2</v>
      </c>
      <c r="C9" s="58"/>
      <c r="D9" s="230">
        <v>61955</v>
      </c>
      <c r="E9" s="230">
        <v>59252</v>
      </c>
      <c r="F9" s="387">
        <f>E9/Mercados!D16</f>
        <v>8.803323309521828E-2</v>
      </c>
      <c r="G9" s="62"/>
      <c r="H9" s="230">
        <v>56291</v>
      </c>
      <c r="I9" s="230">
        <v>47620</v>
      </c>
      <c r="J9" s="81">
        <f>I9/Mercados!F16</f>
        <v>9.8582539587245138E-2</v>
      </c>
      <c r="K9" s="81"/>
      <c r="L9" s="230">
        <v>53623</v>
      </c>
      <c r="M9" s="230">
        <v>51805</v>
      </c>
      <c r="N9" s="292"/>
      <c r="O9" s="83"/>
      <c r="P9" s="230">
        <v>57236</v>
      </c>
      <c r="Q9" s="230">
        <v>48883</v>
      </c>
      <c r="R9" s="83"/>
      <c r="S9" s="83"/>
      <c r="T9" s="230">
        <f>D9-L9</f>
        <v>8332</v>
      </c>
      <c r="U9" s="230">
        <f>E9-M9</f>
        <v>7447</v>
      </c>
      <c r="V9" s="79"/>
      <c r="W9" s="230">
        <f t="shared" ref="W9:X11" si="0">+H9-P9</f>
        <v>-945</v>
      </c>
      <c r="X9" s="230">
        <f t="shared" si="0"/>
        <v>-1263</v>
      </c>
      <c r="Y9" s="14"/>
      <c r="Z9" s="14"/>
      <c r="AA9" s="14"/>
      <c r="AB9" s="14"/>
      <c r="AC9" s="14"/>
      <c r="AD9" s="14"/>
    </row>
    <row r="10" spans="2:30" x14ac:dyDescent="0.3">
      <c r="B10" s="58" t="s">
        <v>3</v>
      </c>
      <c r="C10" s="58"/>
      <c r="D10" s="230">
        <v>63341</v>
      </c>
      <c r="E10" s="230">
        <v>59931</v>
      </c>
      <c r="F10" s="387">
        <f>E10/Mercados!I16</f>
        <v>0.23001462274470069</v>
      </c>
      <c r="G10" s="62"/>
      <c r="H10" s="230">
        <v>73549</v>
      </c>
      <c r="I10" s="230">
        <v>62274</v>
      </c>
      <c r="J10" s="81">
        <f>I10/Mercados!K16</f>
        <v>0.26103468222630216</v>
      </c>
      <c r="K10" s="81"/>
      <c r="L10" s="270">
        <v>231</v>
      </c>
      <c r="M10" s="270">
        <v>218</v>
      </c>
      <c r="N10" s="292"/>
      <c r="O10" s="83"/>
      <c r="P10" s="270">
        <v>0</v>
      </c>
      <c r="Q10" s="270">
        <v>0</v>
      </c>
      <c r="R10" s="83"/>
      <c r="S10" s="83"/>
      <c r="T10" s="230">
        <f>D10-L10</f>
        <v>63110</v>
      </c>
      <c r="U10" s="230">
        <f t="shared" ref="U10:U11" si="1">E10-M10</f>
        <v>59713</v>
      </c>
      <c r="V10" s="79"/>
      <c r="W10" s="230">
        <f t="shared" si="0"/>
        <v>73549</v>
      </c>
      <c r="X10" s="230">
        <f t="shared" si="0"/>
        <v>62274</v>
      </c>
      <c r="Y10" s="14"/>
      <c r="Z10" s="14"/>
      <c r="AA10" s="14"/>
      <c r="AB10" s="14"/>
      <c r="AD10" s="14"/>
    </row>
    <row r="11" spans="2:30" x14ac:dyDescent="0.3">
      <c r="B11" s="58" t="s">
        <v>1</v>
      </c>
      <c r="C11" s="58"/>
      <c r="D11" s="230">
        <v>29604</v>
      </c>
      <c r="E11" s="230">
        <v>28054</v>
      </c>
      <c r="F11" s="387">
        <f>E11/Mercados!N16</f>
        <v>0.43216513902795967</v>
      </c>
      <c r="G11" s="62"/>
      <c r="H11" s="230">
        <v>26137</v>
      </c>
      <c r="I11" s="230">
        <v>22095</v>
      </c>
      <c r="J11" s="81">
        <f>I11/Mercados!P16</f>
        <v>0.43576443673082993</v>
      </c>
      <c r="K11" s="81"/>
      <c r="L11" s="230">
        <v>11377</v>
      </c>
      <c r="M11" s="230">
        <v>10956</v>
      </c>
      <c r="N11" s="292"/>
      <c r="O11" s="83"/>
      <c r="P11" s="230">
        <v>8902</v>
      </c>
      <c r="Q11" s="230">
        <v>7500</v>
      </c>
      <c r="R11" s="83"/>
      <c r="S11" s="83"/>
      <c r="T11" s="230">
        <f t="shared" ref="T11" si="2">D11-L11</f>
        <v>18227</v>
      </c>
      <c r="U11" s="230">
        <f t="shared" si="1"/>
        <v>17098</v>
      </c>
      <c r="V11" s="79"/>
      <c r="W11" s="230">
        <f t="shared" si="0"/>
        <v>17235</v>
      </c>
      <c r="X11" s="230">
        <f t="shared" si="0"/>
        <v>14595</v>
      </c>
      <c r="Y11" s="14"/>
      <c r="Z11" s="14"/>
      <c r="AA11" s="14"/>
      <c r="AB11" s="14"/>
      <c r="AC11" s="14"/>
      <c r="AD11" s="14"/>
    </row>
    <row r="12" spans="2:30" ht="6.75" customHeight="1" x14ac:dyDescent="0.3">
      <c r="B12" s="58"/>
      <c r="C12" s="58"/>
      <c r="D12" s="230"/>
      <c r="E12" s="230"/>
      <c r="F12" s="387"/>
      <c r="G12" s="62"/>
      <c r="H12" s="230"/>
      <c r="I12" s="230"/>
      <c r="J12" s="81"/>
      <c r="K12" s="81"/>
      <c r="L12" s="230"/>
      <c r="M12" s="230"/>
      <c r="N12" s="292"/>
      <c r="O12" s="83"/>
      <c r="P12" s="230"/>
      <c r="Q12" s="230"/>
      <c r="R12" s="83"/>
      <c r="S12" s="83"/>
      <c r="T12" s="230"/>
      <c r="U12" s="230"/>
      <c r="V12" s="79"/>
      <c r="W12" s="230"/>
      <c r="X12" s="230"/>
      <c r="Y12" s="14"/>
      <c r="Z12" s="14"/>
      <c r="AA12" s="14"/>
      <c r="AB12" s="14"/>
      <c r="AC12" s="14"/>
      <c r="AD12" s="14"/>
    </row>
    <row r="13" spans="2:30" ht="21" customHeight="1" x14ac:dyDescent="0.3">
      <c r="B13" s="175" t="s">
        <v>75</v>
      </c>
      <c r="C13" s="176"/>
      <c r="D13" s="271">
        <f>D9+D10+D11</f>
        <v>154900</v>
      </c>
      <c r="E13" s="271">
        <f>E9+E10+E11</f>
        <v>147237</v>
      </c>
      <c r="F13" s="394">
        <f>E13/Mercados!T16</f>
        <v>0.1474534616817488</v>
      </c>
      <c r="G13" s="64"/>
      <c r="H13" s="271">
        <f>H9+H10+H11</f>
        <v>155977</v>
      </c>
      <c r="I13" s="271">
        <f>I9+I10+I11</f>
        <v>131989</v>
      </c>
      <c r="J13" s="177">
        <f>I13/Mercados!V16</f>
        <v>0.17090003198168627</v>
      </c>
      <c r="K13" s="82"/>
      <c r="L13" s="271">
        <f>L9+L10+L11</f>
        <v>65231</v>
      </c>
      <c r="M13" s="271">
        <f>M9+M10+M11</f>
        <v>62979</v>
      </c>
      <c r="N13" s="394">
        <f>M13/Compras!D6</f>
        <v>9.0151978207438727E-2</v>
      </c>
      <c r="O13" s="82"/>
      <c r="P13" s="271">
        <f>P9+P10+P11</f>
        <v>66138</v>
      </c>
      <c r="Q13" s="271">
        <f>Q9+Q10+Q11</f>
        <v>56383</v>
      </c>
      <c r="R13" s="177">
        <f>Q13/Compras!F6</f>
        <v>0.10294899019316059</v>
      </c>
      <c r="S13" s="82"/>
      <c r="T13" s="271">
        <f>D13-L13</f>
        <v>89669</v>
      </c>
      <c r="U13" s="271">
        <f>E13-M13</f>
        <v>84258</v>
      </c>
      <c r="V13" s="80"/>
      <c r="W13" s="271">
        <f>+H13-P13</f>
        <v>89839</v>
      </c>
      <c r="X13" s="271">
        <f>+I13-Q13</f>
        <v>75606</v>
      </c>
      <c r="Y13" s="5"/>
      <c r="Z13" s="5"/>
      <c r="AA13" s="5"/>
      <c r="AB13" s="5"/>
      <c r="AC13" s="5"/>
      <c r="AD13" s="5"/>
    </row>
    <row r="14" spans="2:30" x14ac:dyDescent="0.3">
      <c r="T14" s="269"/>
      <c r="U14" s="217"/>
      <c r="V14" s="14"/>
      <c r="W14" s="14"/>
      <c r="X14" s="14"/>
    </row>
    <row r="15" spans="2:30" x14ac:dyDescent="0.3">
      <c r="B15" s="66"/>
      <c r="C15" s="66"/>
      <c r="D15" s="404"/>
      <c r="E15" s="404"/>
      <c r="F15" s="404"/>
      <c r="G15" s="404"/>
      <c r="H15" s="404"/>
      <c r="I15" s="404"/>
      <c r="J15" s="404"/>
      <c r="K15" s="404"/>
      <c r="L15" s="404"/>
      <c r="M15" s="404"/>
    </row>
    <row r="16" spans="2:30" ht="17.399999999999999" x14ac:dyDescent="0.3">
      <c r="B16" s="9" t="s">
        <v>93</v>
      </c>
      <c r="D16" s="397" t="s">
        <v>94</v>
      </c>
      <c r="E16" s="397"/>
      <c r="F16" s="397"/>
      <c r="L16" s="405"/>
      <c r="M16" s="405"/>
    </row>
    <row r="17" spans="2:27" x14ac:dyDescent="0.3">
      <c r="L17" s="61"/>
      <c r="M17" s="61"/>
      <c r="T17" s="65"/>
    </row>
    <row r="18" spans="2:27" ht="31.2" x14ac:dyDescent="0.3">
      <c r="C18" s="58"/>
      <c r="D18" s="179" t="s">
        <v>194</v>
      </c>
      <c r="E18" s="179" t="s">
        <v>189</v>
      </c>
      <c r="F18" s="179" t="s">
        <v>92</v>
      </c>
      <c r="Y18" s="67"/>
      <c r="Z18" s="67"/>
      <c r="AA18" s="68"/>
    </row>
    <row r="19" spans="2:27" x14ac:dyDescent="0.3">
      <c r="C19" s="58"/>
      <c r="Y19" s="67"/>
      <c r="Z19" s="67"/>
      <c r="AA19" s="68"/>
    </row>
    <row r="20" spans="2:27" x14ac:dyDescent="0.3">
      <c r="B20" s="58" t="s">
        <v>5</v>
      </c>
      <c r="C20" s="58"/>
      <c r="D20" s="333">
        <v>1.052</v>
      </c>
      <c r="E20" s="333">
        <v>1.1819999999999999</v>
      </c>
      <c r="F20" s="75">
        <f>(D20-E20)/E20</f>
        <v>-0.10998307952622664</v>
      </c>
      <c r="T20" s="54"/>
      <c r="Y20" s="67"/>
      <c r="Z20" s="68"/>
    </row>
    <row r="21" spans="2:27" x14ac:dyDescent="0.3">
      <c r="B21" s="183" t="s">
        <v>6</v>
      </c>
      <c r="C21" s="183"/>
      <c r="D21" s="334">
        <v>1.036</v>
      </c>
      <c r="E21" s="334">
        <v>1.173</v>
      </c>
      <c r="F21" s="184">
        <f>(D21-E21)/E21</f>
        <v>-0.11679454390451834</v>
      </c>
      <c r="P21" s="67"/>
    </row>
    <row r="22" spans="2:27" x14ac:dyDescent="0.3">
      <c r="C22" s="58"/>
    </row>
    <row r="27" spans="2:27" x14ac:dyDescent="0.3">
      <c r="J27" s="65"/>
      <c r="K27" s="65"/>
    </row>
    <row r="30" spans="2:27" x14ac:dyDescent="0.3">
      <c r="G30" s="72"/>
      <c r="H30" s="73"/>
    </row>
    <row r="31" spans="2:27" x14ac:dyDescent="0.3">
      <c r="B31" s="76"/>
      <c r="C31" s="76"/>
      <c r="D31" s="77"/>
      <c r="E31" s="74"/>
      <c r="F31" s="74"/>
      <c r="G31" s="74"/>
      <c r="H31" s="77"/>
    </row>
    <row r="32" spans="2:27" x14ac:dyDescent="0.3">
      <c r="B32" s="69"/>
      <c r="C32" s="69"/>
      <c r="D32" s="70"/>
      <c r="E32" s="71"/>
      <c r="F32" s="69"/>
      <c r="G32" s="69"/>
      <c r="H32" s="70"/>
    </row>
    <row r="33" spans="2:8" x14ac:dyDescent="0.3">
      <c r="B33" s="76"/>
      <c r="C33" s="76"/>
      <c r="D33" s="77"/>
      <c r="E33" s="74"/>
      <c r="F33" s="76"/>
      <c r="G33" s="76"/>
      <c r="H33" s="77"/>
    </row>
    <row r="35" spans="2:8" x14ac:dyDescent="0.3">
      <c r="D35" s="15"/>
      <c r="E35" s="15"/>
    </row>
    <row r="36" spans="2:8" x14ac:dyDescent="0.3">
      <c r="D36" s="78"/>
      <c r="E36" s="78"/>
      <c r="F36" s="75"/>
      <c r="G36" s="75"/>
    </row>
    <row r="37" spans="2:8" x14ac:dyDescent="0.3">
      <c r="D37" s="78"/>
      <c r="E37" s="78"/>
      <c r="F37" s="75"/>
      <c r="G37" s="75"/>
    </row>
  </sheetData>
  <mergeCells count="15">
    <mergeCell ref="AB6:AD6"/>
    <mergeCell ref="D16:F16"/>
    <mergeCell ref="Y6:AA6"/>
    <mergeCell ref="W6:X6"/>
    <mergeCell ref="D2:X2"/>
    <mergeCell ref="D4:J4"/>
    <mergeCell ref="L4:R4"/>
    <mergeCell ref="T4:X4"/>
    <mergeCell ref="D6:F6"/>
    <mergeCell ref="L6:N6"/>
    <mergeCell ref="T6:U6"/>
    <mergeCell ref="D15:M15"/>
    <mergeCell ref="H6:J6"/>
    <mergeCell ref="P6:R6"/>
    <mergeCell ref="L16:M16"/>
  </mergeCells>
  <printOptions horizontalCentered="1" verticalCentered="1"/>
  <pageMargins left="0" right="0" top="0" bottom="0" header="0" footer="0"/>
  <pageSetup paperSize="9" scale="56" orientation="landscape" r:id="rId1"/>
  <headerFooter>
    <oddFooter>&amp;L_x000D_&amp;1#&amp;"Aptos"&amp;10&amp;K000000 ERCROS-Documento de uso 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43"/>
  <sheetViews>
    <sheetView workbookViewId="0">
      <selection activeCell="F16" sqref="F16"/>
    </sheetView>
  </sheetViews>
  <sheetFormatPr baseColWidth="10" defaultColWidth="11" defaultRowHeight="15.6" x14ac:dyDescent="0.3"/>
  <cols>
    <col min="1" max="1" width="11" style="13"/>
    <col min="2" max="2" width="31.19921875" style="13" customWidth="1"/>
    <col min="3" max="3" width="0.8984375" style="13" customWidth="1"/>
    <col min="4" max="4" width="13.59765625" style="232" customWidth="1"/>
    <col min="5" max="5" width="0.8984375" style="13" customWidth="1"/>
    <col min="6" max="6" width="13.59765625" style="232" customWidth="1"/>
    <col min="7" max="7" width="0.8984375" style="13" customWidth="1"/>
    <col min="8" max="8" width="13.59765625" style="232" customWidth="1"/>
    <col min="9" max="9" width="0.8984375" style="13" customWidth="1"/>
    <col min="10" max="10" width="13.59765625" style="232" customWidth="1"/>
    <col min="11" max="13" width="11" style="13"/>
    <col min="14" max="14" width="9.69921875" style="13" customWidth="1"/>
    <col min="15" max="16" width="7.59765625" style="13" customWidth="1"/>
    <col min="17" max="17" width="6.69921875" style="13" customWidth="1"/>
    <col min="18" max="18" width="7.3984375" style="13" customWidth="1"/>
    <col min="19" max="19" width="7.5" style="13" customWidth="1"/>
    <col min="20" max="20" width="7.09765625" style="13" customWidth="1"/>
    <col min="21" max="21" width="6.09765625" style="13" customWidth="1"/>
    <col min="22" max="16384" width="11" style="13"/>
  </cols>
  <sheetData>
    <row r="2" spans="2:19" ht="17.399999999999999" x14ac:dyDescent="0.3">
      <c r="B2" s="397" t="s">
        <v>17</v>
      </c>
      <c r="C2" s="397"/>
      <c r="D2" s="397"/>
      <c r="E2" s="397"/>
      <c r="F2" s="397"/>
      <c r="G2" s="397"/>
      <c r="H2" s="397"/>
      <c r="I2" s="397"/>
      <c r="J2" s="397"/>
    </row>
    <row r="3" spans="2:19" ht="17.399999999999999" x14ac:dyDescent="0.3">
      <c r="B3" s="106"/>
      <c r="C3" s="106"/>
      <c r="D3" s="106"/>
      <c r="E3" s="106"/>
      <c r="F3" s="106"/>
      <c r="G3" s="106"/>
      <c r="H3" s="106"/>
      <c r="I3" s="106"/>
      <c r="J3" s="106"/>
    </row>
    <row r="4" spans="2:19" x14ac:dyDescent="0.3">
      <c r="B4" s="180" t="s">
        <v>58</v>
      </c>
      <c r="C4" s="69"/>
      <c r="D4" s="48" t="s">
        <v>190</v>
      </c>
      <c r="E4" s="55"/>
      <c r="F4" s="48" t="s">
        <v>183</v>
      </c>
      <c r="G4" s="55"/>
      <c r="H4" s="48" t="s">
        <v>90</v>
      </c>
      <c r="I4" s="55"/>
      <c r="J4" s="48" t="s">
        <v>59</v>
      </c>
      <c r="K4" s="84"/>
      <c r="L4" s="84"/>
      <c r="M4" s="84"/>
      <c r="N4" s="45"/>
    </row>
    <row r="5" spans="2:19" x14ac:dyDescent="0.3">
      <c r="B5" s="69"/>
      <c r="C5" s="69"/>
      <c r="D5" s="69"/>
      <c r="E5" s="69"/>
      <c r="F5" s="69"/>
      <c r="G5" s="69"/>
      <c r="H5" s="84"/>
      <c r="I5" s="84"/>
      <c r="J5" s="84"/>
      <c r="K5" s="84"/>
      <c r="L5" s="84"/>
      <c r="M5" s="84"/>
      <c r="N5" s="45"/>
    </row>
    <row r="6" spans="2:19" x14ac:dyDescent="0.3">
      <c r="B6" s="109" t="s">
        <v>17</v>
      </c>
      <c r="D6" s="294">
        <f>D7+D8</f>
        <v>698587</v>
      </c>
      <c r="E6" s="5"/>
      <c r="F6" s="294">
        <f>F7+F8</f>
        <v>547679</v>
      </c>
      <c r="G6" s="5"/>
      <c r="H6" s="231">
        <f>H7+H8</f>
        <v>150908</v>
      </c>
      <c r="I6" s="5"/>
      <c r="J6" s="110">
        <f>(D6-F6)/F6</f>
        <v>0.27554096468917011</v>
      </c>
      <c r="K6" s="84"/>
      <c r="L6" s="84"/>
      <c r="M6" s="85"/>
      <c r="N6" s="45"/>
    </row>
    <row r="7" spans="2:19" x14ac:dyDescent="0.3">
      <c r="B7" s="181" t="s">
        <v>9</v>
      </c>
      <c r="C7" s="108"/>
      <c r="D7" s="295">
        <v>470572</v>
      </c>
      <c r="E7" s="70"/>
      <c r="F7" s="295">
        <v>394812</v>
      </c>
      <c r="G7" s="70"/>
      <c r="H7" s="70">
        <f>+D7-F7</f>
        <v>75760</v>
      </c>
      <c r="I7" s="5"/>
      <c r="J7" s="71">
        <f t="shared" ref="J7:J12" si="0">(D7-F7)/F7</f>
        <v>0.19188879770625006</v>
      </c>
      <c r="K7" s="86"/>
      <c r="L7" s="86"/>
      <c r="M7" s="87"/>
      <c r="N7" s="45"/>
    </row>
    <row r="8" spans="2:19" x14ac:dyDescent="0.3">
      <c r="B8" s="181" t="s">
        <v>13</v>
      </c>
      <c r="C8" s="108"/>
      <c r="D8" s="296">
        <f>SUM(D9:D12)</f>
        <v>228015</v>
      </c>
      <c r="E8" s="100"/>
      <c r="F8" s="296">
        <f>SUM(F9:F12)</f>
        <v>152867</v>
      </c>
      <c r="G8" s="100"/>
      <c r="H8" s="70">
        <f>H9+H10+H11+H12</f>
        <v>75148</v>
      </c>
      <c r="I8" s="5"/>
      <c r="J8" s="71">
        <f t="shared" si="0"/>
        <v>0.49159072919596775</v>
      </c>
      <c r="K8" s="88"/>
      <c r="L8" s="86"/>
      <c r="M8" s="87"/>
      <c r="N8" s="45"/>
      <c r="O8" s="45"/>
      <c r="P8" s="45"/>
      <c r="Q8" s="45"/>
      <c r="R8" s="45"/>
    </row>
    <row r="9" spans="2:19" x14ac:dyDescent="0.3">
      <c r="B9" s="89" t="s">
        <v>8</v>
      </c>
      <c r="C9" s="89"/>
      <c r="D9" s="237">
        <v>174105</v>
      </c>
      <c r="E9" s="101"/>
      <c r="F9" s="237">
        <v>127547</v>
      </c>
      <c r="G9" s="101"/>
      <c r="H9" s="77">
        <f>+D9-F9</f>
        <v>46558</v>
      </c>
      <c r="I9" s="14"/>
      <c r="J9" s="74">
        <f t="shared" si="0"/>
        <v>0.36502622562663173</v>
      </c>
      <c r="K9" s="88"/>
      <c r="L9" s="86"/>
      <c r="M9" s="87"/>
      <c r="N9" s="45"/>
      <c r="O9" s="45"/>
      <c r="P9" s="45"/>
      <c r="Q9" s="45"/>
      <c r="R9" s="45"/>
    </row>
    <row r="10" spans="2:19" x14ac:dyDescent="0.3">
      <c r="B10" s="89" t="s">
        <v>14</v>
      </c>
      <c r="C10" s="89"/>
      <c r="D10" s="237">
        <v>51434</v>
      </c>
      <c r="E10" s="101"/>
      <c r="F10" s="237">
        <v>22930</v>
      </c>
      <c r="G10" s="101"/>
      <c r="H10" s="77">
        <f>+D10-F10</f>
        <v>28504</v>
      </c>
      <c r="I10" s="14"/>
      <c r="J10" s="74">
        <f t="shared" si="0"/>
        <v>1.2430876580898387</v>
      </c>
      <c r="K10" s="88"/>
      <c r="L10" s="86"/>
      <c r="M10" s="87"/>
      <c r="N10" s="45"/>
      <c r="O10" s="45"/>
      <c r="P10" s="45"/>
      <c r="Q10" s="45"/>
      <c r="R10" s="45"/>
    </row>
    <row r="11" spans="2:19" x14ac:dyDescent="0.3">
      <c r="B11" s="89" t="s">
        <v>15</v>
      </c>
      <c r="C11" s="89"/>
      <c r="D11" s="237">
        <v>2473</v>
      </c>
      <c r="E11" s="101"/>
      <c r="F11" s="237">
        <v>2387</v>
      </c>
      <c r="G11" s="101"/>
      <c r="H11" s="77">
        <f>+D11-F11</f>
        <v>86</v>
      </c>
      <c r="I11" s="14"/>
      <c r="J11" s="74">
        <f t="shared" si="0"/>
        <v>3.6028487641390869E-2</v>
      </c>
      <c r="K11" s="88"/>
      <c r="L11" s="86"/>
      <c r="M11" s="87"/>
      <c r="N11" s="45"/>
      <c r="O11" s="45"/>
      <c r="P11" s="45"/>
      <c r="Q11" s="45"/>
      <c r="R11" s="45"/>
    </row>
    <row r="12" spans="2:19" x14ac:dyDescent="0.3">
      <c r="B12" s="102" t="s">
        <v>4</v>
      </c>
      <c r="C12" s="102"/>
      <c r="D12" s="237">
        <v>3</v>
      </c>
      <c r="E12" s="101"/>
      <c r="F12" s="237">
        <v>3</v>
      </c>
      <c r="G12" s="101"/>
      <c r="H12" s="77">
        <f>+D12-F12</f>
        <v>0</v>
      </c>
      <c r="I12" s="14"/>
      <c r="J12" s="74">
        <f t="shared" si="0"/>
        <v>0</v>
      </c>
      <c r="K12" s="45"/>
      <c r="L12" s="86"/>
      <c r="M12" s="87"/>
      <c r="N12" s="45"/>
      <c r="O12" s="45"/>
      <c r="P12" s="45"/>
      <c r="Q12" s="45"/>
      <c r="R12" s="45"/>
    </row>
    <row r="13" spans="2:19" x14ac:dyDescent="0.3">
      <c r="D13" s="297"/>
      <c r="F13" s="297"/>
      <c r="H13" s="76"/>
      <c r="I13" s="76"/>
      <c r="J13" s="53"/>
      <c r="K13" s="52"/>
      <c r="L13" s="45"/>
      <c r="M13" s="87"/>
      <c r="N13" s="45"/>
      <c r="O13" s="45"/>
      <c r="P13" s="45"/>
      <c r="Q13" s="45"/>
      <c r="R13" s="45"/>
    </row>
    <row r="14" spans="2:19" s="171" customFormat="1" ht="18" x14ac:dyDescent="0.35">
      <c r="B14" s="193" t="s">
        <v>5</v>
      </c>
      <c r="C14" s="194"/>
      <c r="D14" s="298">
        <v>998532</v>
      </c>
      <c r="E14" s="196"/>
      <c r="F14" s="298">
        <v>772317</v>
      </c>
      <c r="G14" s="196"/>
      <c r="H14" s="195">
        <f>D14-F14</f>
        <v>226215</v>
      </c>
      <c r="J14" s="197">
        <f>(D14-F14)/F14</f>
        <v>0.29290433850349012</v>
      </c>
      <c r="N14" s="198"/>
    </row>
    <row r="15" spans="2:19" x14ac:dyDescent="0.3">
      <c r="B15" s="76"/>
      <c r="C15" s="76"/>
      <c r="D15" s="299"/>
      <c r="E15" s="77"/>
      <c r="F15" s="299"/>
      <c r="G15" s="77"/>
      <c r="H15" s="76"/>
      <c r="I15" s="45"/>
      <c r="J15" s="90"/>
      <c r="K15" s="45"/>
      <c r="L15" s="45"/>
      <c r="M15" s="45"/>
      <c r="N15" s="87"/>
      <c r="O15" s="45"/>
      <c r="P15" s="45"/>
      <c r="Q15" s="45"/>
      <c r="R15" s="45"/>
      <c r="S15" s="45"/>
    </row>
    <row r="16" spans="2:19" x14ac:dyDescent="0.3">
      <c r="B16" s="109" t="s">
        <v>16</v>
      </c>
      <c r="C16" s="69"/>
      <c r="D16" s="300">
        <f>D6/D14</f>
        <v>0.69961403340103268</v>
      </c>
      <c r="E16" s="71"/>
      <c r="F16" s="300">
        <f>F6/F14</f>
        <v>0.70913756915877801</v>
      </c>
      <c r="G16" s="71"/>
      <c r="H16" s="110"/>
      <c r="I16" s="71"/>
      <c r="J16" s="110"/>
      <c r="K16" s="71"/>
      <c r="L16" s="71"/>
      <c r="M16" s="71"/>
      <c r="N16" s="85"/>
      <c r="O16" s="45"/>
      <c r="P16" s="45"/>
      <c r="Q16" s="45"/>
      <c r="R16" s="45"/>
      <c r="S16" s="45"/>
    </row>
    <row r="17" spans="2:17" x14ac:dyDescent="0.3">
      <c r="B17" s="69"/>
      <c r="C17" s="69"/>
      <c r="D17" s="85"/>
      <c r="E17" s="85"/>
      <c r="F17" s="85"/>
      <c r="G17" s="85"/>
      <c r="H17" s="85"/>
      <c r="I17" s="85"/>
      <c r="J17" s="85"/>
      <c r="K17" s="85"/>
      <c r="L17" s="85"/>
      <c r="M17" s="45"/>
      <c r="N17" s="45"/>
      <c r="O17" s="45"/>
      <c r="P17" s="45"/>
      <c r="Q17" s="45"/>
    </row>
    <row r="18" spans="2:17" x14ac:dyDescent="0.3">
      <c r="B18" s="45"/>
      <c r="C18" s="45"/>
      <c r="D18" s="69"/>
      <c r="E18" s="69"/>
      <c r="F18" s="69"/>
      <c r="G18" s="9"/>
      <c r="H18" s="96"/>
      <c r="I18" s="96"/>
      <c r="J18" s="95"/>
      <c r="K18" s="91"/>
      <c r="L18" s="84"/>
      <c r="O18" s="45"/>
      <c r="P18" s="45"/>
      <c r="Q18" s="45"/>
    </row>
    <row r="19" spans="2:17" x14ac:dyDescent="0.3">
      <c r="B19" s="45"/>
      <c r="C19" s="45"/>
      <c r="D19" s="233"/>
      <c r="E19" s="2"/>
      <c r="F19" s="233"/>
      <c r="G19" s="2"/>
      <c r="H19" s="87"/>
      <c r="I19" s="87"/>
      <c r="J19" s="103"/>
      <c r="K19" s="45"/>
      <c r="L19" s="45"/>
      <c r="O19" s="45"/>
      <c r="P19" s="45"/>
      <c r="Q19" s="45"/>
    </row>
    <row r="20" spans="2:17" x14ac:dyDescent="0.3">
      <c r="B20" s="76"/>
      <c r="C20" s="76"/>
      <c r="D20" s="90"/>
      <c r="E20" s="90"/>
      <c r="F20" s="90"/>
      <c r="G20" s="90"/>
      <c r="H20" s="90"/>
      <c r="I20" s="90"/>
      <c r="J20" s="92"/>
      <c r="K20" s="45"/>
      <c r="L20" s="45"/>
      <c r="M20" s="54"/>
      <c r="N20" s="54"/>
      <c r="O20" s="45"/>
      <c r="P20" s="45"/>
      <c r="Q20" s="45"/>
    </row>
    <row r="21" spans="2:17" x14ac:dyDescent="0.3">
      <c r="B21" s="76"/>
      <c r="C21" s="76"/>
      <c r="D21" s="90"/>
      <c r="E21" s="90"/>
      <c r="F21" s="90"/>
      <c r="G21" s="90"/>
      <c r="H21" s="90"/>
      <c r="I21" s="90"/>
      <c r="J21" s="76"/>
      <c r="K21" s="93"/>
      <c r="L21" s="93"/>
      <c r="M21" s="45"/>
      <c r="N21" s="45"/>
      <c r="O21" s="45"/>
      <c r="P21" s="45"/>
      <c r="Q21" s="45"/>
    </row>
    <row r="22" spans="2:17" x14ac:dyDescent="0.3">
      <c r="B22" s="94"/>
      <c r="C22" s="94"/>
      <c r="D22" s="94"/>
      <c r="E22" s="94"/>
      <c r="F22" s="94"/>
      <c r="G22" s="94"/>
      <c r="H22" s="94"/>
      <c r="I22" s="94"/>
      <c r="J22" s="76"/>
      <c r="K22" s="45"/>
      <c r="L22" s="78"/>
    </row>
    <row r="23" spans="2:17" x14ac:dyDescent="0.3">
      <c r="F23" s="238"/>
      <c r="N23" s="104"/>
      <c r="O23" s="104"/>
    </row>
    <row r="24" spans="2:17" x14ac:dyDescent="0.3">
      <c r="B24" s="58"/>
      <c r="C24" s="58"/>
      <c r="D24" s="63"/>
      <c r="E24" s="63"/>
      <c r="F24" s="238"/>
      <c r="G24" s="63"/>
      <c r="H24" s="95"/>
      <c r="I24" s="95"/>
      <c r="J24" s="95"/>
      <c r="K24" s="96"/>
      <c r="L24" s="95"/>
    </row>
    <row r="25" spans="2:17" x14ac:dyDescent="0.3">
      <c r="B25" s="58"/>
      <c r="C25" s="58"/>
      <c r="D25" s="58"/>
      <c r="E25" s="58"/>
      <c r="F25" s="238"/>
      <c r="G25" s="58"/>
      <c r="H25" s="52"/>
      <c r="I25" s="52"/>
      <c r="J25" s="52"/>
      <c r="K25" s="87"/>
      <c r="L25" s="97"/>
    </row>
    <row r="26" spans="2:17" ht="16.2" thickBot="1" x14ac:dyDescent="0.35">
      <c r="B26" s="58"/>
      <c r="C26" s="58"/>
      <c r="D26" s="58"/>
      <c r="E26" s="58"/>
      <c r="F26" s="239"/>
      <c r="G26" s="58"/>
      <c r="H26" s="52"/>
      <c r="I26" s="52"/>
      <c r="J26" s="52"/>
      <c r="K26" s="87"/>
      <c r="L26" s="97"/>
    </row>
    <row r="27" spans="2:17" x14ac:dyDescent="0.3">
      <c r="B27" s="58"/>
      <c r="C27" s="58"/>
      <c r="D27" s="105"/>
      <c r="E27" s="105"/>
      <c r="F27" s="105"/>
      <c r="G27" s="105"/>
      <c r="H27" s="52"/>
      <c r="I27" s="52"/>
      <c r="J27" s="97"/>
      <c r="K27" s="87"/>
      <c r="L27" s="97"/>
    </row>
    <row r="28" spans="2:17" x14ac:dyDescent="0.3">
      <c r="B28" s="58"/>
      <c r="C28" s="58"/>
      <c r="D28" s="58"/>
      <c r="E28" s="58"/>
      <c r="F28" s="58"/>
      <c r="G28" s="58"/>
      <c r="H28" s="52"/>
      <c r="I28" s="52"/>
      <c r="J28" s="52"/>
      <c r="K28" s="87"/>
      <c r="L28" s="97"/>
    </row>
    <row r="29" spans="2:17" x14ac:dyDescent="0.3">
      <c r="B29" s="63"/>
      <c r="C29" s="63"/>
      <c r="D29" s="63"/>
      <c r="E29" s="63"/>
      <c r="F29" s="63"/>
      <c r="G29" s="63"/>
      <c r="H29" s="95"/>
      <c r="I29" s="95"/>
      <c r="J29" s="95"/>
      <c r="K29" s="85"/>
      <c r="L29" s="98"/>
    </row>
    <row r="35" spans="2:10" x14ac:dyDescent="0.3">
      <c r="D35" s="234"/>
      <c r="E35" s="17"/>
      <c r="F35" s="234"/>
      <c r="G35" s="17"/>
    </row>
    <row r="37" spans="2:10" x14ac:dyDescent="0.3">
      <c r="B37" s="69"/>
      <c r="C37" s="69"/>
      <c r="D37" s="69"/>
      <c r="E37" s="69"/>
      <c r="F37" s="69"/>
      <c r="G37" s="69"/>
      <c r="H37" s="84"/>
      <c r="I37" s="99"/>
      <c r="J37" s="84"/>
    </row>
    <row r="38" spans="2:10" x14ac:dyDescent="0.3">
      <c r="B38" s="76"/>
      <c r="C38" s="76"/>
      <c r="D38" s="70"/>
      <c r="E38" s="70"/>
      <c r="F38" s="70"/>
      <c r="G38" s="70"/>
      <c r="H38" s="70"/>
      <c r="I38" s="5"/>
      <c r="J38" s="235"/>
    </row>
    <row r="39" spans="2:10" x14ac:dyDescent="0.3">
      <c r="B39" s="76"/>
      <c r="C39" s="76"/>
      <c r="D39" s="100"/>
      <c r="E39" s="100"/>
      <c r="F39" s="100"/>
      <c r="G39" s="100"/>
      <c r="H39" s="70"/>
      <c r="I39" s="5"/>
      <c r="J39" s="235"/>
    </row>
    <row r="40" spans="2:10" x14ac:dyDescent="0.3">
      <c r="B40" s="89"/>
      <c r="C40" s="89"/>
      <c r="D40" s="101"/>
      <c r="E40" s="101"/>
      <c r="F40" s="101"/>
      <c r="G40" s="101"/>
      <c r="H40" s="77"/>
      <c r="I40" s="14"/>
      <c r="J40" s="236"/>
    </row>
    <row r="41" spans="2:10" x14ac:dyDescent="0.3">
      <c r="B41" s="89"/>
      <c r="C41" s="89"/>
      <c r="D41" s="101"/>
      <c r="E41" s="101"/>
      <c r="F41" s="101"/>
      <c r="G41" s="101"/>
      <c r="H41" s="77"/>
      <c r="I41" s="14"/>
      <c r="J41" s="236"/>
    </row>
    <row r="42" spans="2:10" x14ac:dyDescent="0.3">
      <c r="B42" s="89"/>
      <c r="C42" s="89"/>
      <c r="D42" s="101"/>
      <c r="E42" s="101"/>
      <c r="F42" s="101"/>
      <c r="G42" s="101"/>
      <c r="H42" s="77"/>
      <c r="I42" s="14"/>
      <c r="J42" s="236"/>
    </row>
    <row r="43" spans="2:10" x14ac:dyDescent="0.3">
      <c r="B43" s="102"/>
      <c r="C43" s="102"/>
      <c r="D43" s="101"/>
      <c r="E43" s="101"/>
      <c r="F43" s="101"/>
      <c r="G43" s="101"/>
      <c r="H43" s="77"/>
      <c r="I43" s="14"/>
      <c r="J43" s="236"/>
    </row>
  </sheetData>
  <mergeCells count="1">
    <mergeCell ref="B2:J2"/>
  </mergeCells>
  <pageMargins left="0.7" right="0.7" top="0.75" bottom="0.75" header="0.3" footer="0.3"/>
  <pageSetup paperSize="9" orientation="landscape" r:id="rId1"/>
  <headerFooter>
    <oddFooter>&amp;L_x000D_&amp;1#&amp;"Aptos"&amp;10&amp;K000000 ERCROS-Documento de uso interno</oddFooter>
  </headerFooter>
  <ignoredErrors>
    <ignoredError sqref="H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J52"/>
  <sheetViews>
    <sheetView workbookViewId="0">
      <selection activeCell="J18" sqref="J18"/>
    </sheetView>
  </sheetViews>
  <sheetFormatPr baseColWidth="10" defaultColWidth="11" defaultRowHeight="15.6" x14ac:dyDescent="0.3"/>
  <cols>
    <col min="1" max="1" width="11" style="13"/>
    <col min="2" max="2" width="44.09765625" style="13" bestFit="1" customWidth="1"/>
    <col min="3" max="3" width="0.8984375" style="13" customWidth="1"/>
    <col min="4" max="4" width="13.09765625" style="13" customWidth="1"/>
    <col min="5" max="5" width="0.8984375" style="13" customWidth="1"/>
    <col min="6" max="6" width="13.09765625" style="13" customWidth="1"/>
    <col min="7" max="7" width="0.8984375" style="13" customWidth="1"/>
    <col min="8" max="8" width="13.09765625" style="13" customWidth="1"/>
    <col min="9" max="9" width="0.8984375" style="13" customWidth="1"/>
    <col min="10" max="10" width="13.09765625" style="13" customWidth="1"/>
    <col min="11" max="16384" width="11" style="13"/>
  </cols>
  <sheetData>
    <row r="2" spans="2:10" ht="17.399999999999999" x14ac:dyDescent="0.3">
      <c r="B2" s="406" t="s">
        <v>97</v>
      </c>
      <c r="C2" s="406"/>
      <c r="D2" s="406"/>
      <c r="E2" s="406"/>
      <c r="F2" s="406"/>
      <c r="G2" s="406"/>
      <c r="H2" s="406"/>
      <c r="I2" s="406"/>
      <c r="J2" s="406"/>
    </row>
    <row r="3" spans="2:10" x14ac:dyDescent="0.3">
      <c r="B3" s="122"/>
      <c r="C3" s="122"/>
      <c r="D3" s="122"/>
      <c r="E3" s="122"/>
      <c r="F3" s="122"/>
      <c r="G3" s="123"/>
      <c r="H3" s="123"/>
      <c r="I3" s="123"/>
    </row>
    <row r="4" spans="2:10" ht="48" customHeight="1" x14ac:dyDescent="0.3">
      <c r="B4" s="185" t="s">
        <v>58</v>
      </c>
      <c r="C4" s="124"/>
      <c r="D4" s="228" t="s">
        <v>190</v>
      </c>
      <c r="E4" s="229"/>
      <c r="F4" s="228" t="s">
        <v>183</v>
      </c>
      <c r="G4" s="229"/>
      <c r="H4" s="228" t="s">
        <v>80</v>
      </c>
      <c r="I4" s="229"/>
      <c r="J4" s="228" t="s">
        <v>59</v>
      </c>
    </row>
    <row r="5" spans="2:10" x14ac:dyDescent="0.3">
      <c r="B5" s="122"/>
      <c r="C5" s="122"/>
      <c r="D5" s="122"/>
      <c r="E5" s="122"/>
      <c r="F5" s="122"/>
      <c r="G5" s="122"/>
      <c r="H5" s="122"/>
      <c r="I5" s="122"/>
      <c r="J5" s="122"/>
    </row>
    <row r="6" spans="2:10" x14ac:dyDescent="0.3">
      <c r="B6" s="137" t="s">
        <v>42</v>
      </c>
      <c r="C6" s="127"/>
      <c r="D6" s="290">
        <f>+D7+D8</f>
        <v>698587</v>
      </c>
      <c r="E6" s="129"/>
      <c r="F6" s="290">
        <f>+F7+F8</f>
        <v>547679</v>
      </c>
      <c r="G6" s="129"/>
      <c r="H6" s="138">
        <f>D6-F6</f>
        <v>150908</v>
      </c>
      <c r="I6" s="130"/>
      <c r="J6" s="139">
        <f>(D6-F6)/F6</f>
        <v>0.27554096468917011</v>
      </c>
    </row>
    <row r="7" spans="2:10" x14ac:dyDescent="0.3">
      <c r="B7" s="140" t="s">
        <v>9</v>
      </c>
      <c r="C7" s="125"/>
      <c r="D7" s="230">
        <v>470572</v>
      </c>
      <c r="E7" s="133"/>
      <c r="F7" s="230">
        <v>394812</v>
      </c>
      <c r="G7" s="133"/>
      <c r="H7" s="134">
        <f>D7-F7</f>
        <v>75760</v>
      </c>
      <c r="I7" s="134"/>
      <c r="J7" s="135">
        <f>(D7-F7)/F7</f>
        <v>0.19188879770625006</v>
      </c>
    </row>
    <row r="8" spans="2:10" x14ac:dyDescent="0.3">
      <c r="B8" s="140" t="s">
        <v>10</v>
      </c>
      <c r="C8" s="125"/>
      <c r="D8" s="230">
        <v>228015</v>
      </c>
      <c r="E8" s="230"/>
      <c r="F8" s="230">
        <v>152867</v>
      </c>
      <c r="G8" s="133"/>
      <c r="H8" s="134">
        <f>D8-F8</f>
        <v>75148</v>
      </c>
      <c r="I8" s="134"/>
      <c r="J8" s="135">
        <f>(D8-F8)/F8</f>
        <v>0.49159072919596775</v>
      </c>
    </row>
    <row r="9" spans="2:10" x14ac:dyDescent="0.3">
      <c r="B9" s="122"/>
      <c r="C9" s="125"/>
      <c r="D9" s="291"/>
      <c r="E9" s="132"/>
      <c r="F9" s="291"/>
      <c r="G9" s="132"/>
      <c r="H9" s="130"/>
      <c r="I9" s="130"/>
      <c r="J9" s="131"/>
    </row>
    <row r="10" spans="2:10" x14ac:dyDescent="0.3">
      <c r="B10" s="137" t="s">
        <v>43</v>
      </c>
      <c r="C10" s="127"/>
      <c r="D10" s="271">
        <f>D11+D12</f>
        <v>217825</v>
      </c>
      <c r="E10" s="136"/>
      <c r="F10" s="271">
        <f>F11+F12</f>
        <v>193008</v>
      </c>
      <c r="G10" s="136"/>
      <c r="H10" s="138">
        <f>D10-F10</f>
        <v>24817</v>
      </c>
      <c r="I10" s="130"/>
      <c r="J10" s="139">
        <f>(D10-F10)/F10</f>
        <v>0.1285801624803117</v>
      </c>
    </row>
    <row r="11" spans="2:10" x14ac:dyDescent="0.3">
      <c r="B11" s="140" t="s">
        <v>44</v>
      </c>
      <c r="C11" s="125"/>
      <c r="D11" s="230">
        <v>89582</v>
      </c>
      <c r="E11" s="133"/>
      <c r="F11" s="230">
        <v>83603</v>
      </c>
      <c r="G11" s="133"/>
      <c r="H11" s="134">
        <f>D11-F11</f>
        <v>5979</v>
      </c>
      <c r="I11" s="134"/>
      <c r="J11" s="135">
        <f>(D11-F11)/F11</f>
        <v>7.1516572371804837E-2</v>
      </c>
    </row>
    <row r="12" spans="2:10" x14ac:dyDescent="0.3">
      <c r="B12" s="140" t="s">
        <v>39</v>
      </c>
      <c r="C12" s="125"/>
      <c r="D12" s="230">
        <v>128243</v>
      </c>
      <c r="E12" s="133"/>
      <c r="F12" s="230">
        <v>109405</v>
      </c>
      <c r="G12" s="133"/>
      <c r="H12" s="134">
        <f>D12-F12</f>
        <v>18838</v>
      </c>
      <c r="I12" s="134"/>
      <c r="J12" s="135">
        <f>(D12-F12)/F12</f>
        <v>0.17218591472053379</v>
      </c>
    </row>
    <row r="13" spans="2:10" x14ac:dyDescent="0.3">
      <c r="B13" s="140"/>
      <c r="C13" s="125"/>
      <c r="D13" s="291"/>
      <c r="E13" s="132"/>
      <c r="F13" s="291"/>
      <c r="G13" s="132"/>
      <c r="H13" s="130"/>
      <c r="I13" s="130"/>
      <c r="J13" s="131"/>
    </row>
    <row r="14" spans="2:10" x14ac:dyDescent="0.3">
      <c r="B14" s="137" t="s">
        <v>45</v>
      </c>
      <c r="C14" s="127"/>
      <c r="D14" s="271">
        <f>+D15</f>
        <v>20612</v>
      </c>
      <c r="E14" s="136"/>
      <c r="F14" s="271">
        <f>+F15</f>
        <v>6955</v>
      </c>
      <c r="G14" s="136"/>
      <c r="H14" s="138">
        <f>D14-F14</f>
        <v>13657</v>
      </c>
      <c r="I14" s="130"/>
      <c r="J14" s="139">
        <f>(D14-F14)/F14</f>
        <v>1.9636232925952553</v>
      </c>
    </row>
    <row r="15" spans="2:10" x14ac:dyDescent="0.3">
      <c r="B15" s="140" t="s">
        <v>158</v>
      </c>
      <c r="C15" s="125"/>
      <c r="D15" s="230">
        <v>20612</v>
      </c>
      <c r="E15" s="133"/>
      <c r="F15" s="230">
        <v>6955</v>
      </c>
      <c r="G15" s="133"/>
      <c r="H15" s="134">
        <f>D15-F15</f>
        <v>13657</v>
      </c>
      <c r="I15" s="134"/>
      <c r="J15" s="135">
        <f>(D15-F15)/F15</f>
        <v>1.9636232925952553</v>
      </c>
    </row>
    <row r="16" spans="2:10" x14ac:dyDescent="0.3">
      <c r="B16" s="122"/>
      <c r="C16" s="125"/>
      <c r="D16" s="292"/>
      <c r="E16" s="107"/>
      <c r="F16" s="292"/>
      <c r="G16" s="107"/>
      <c r="H16" s="130"/>
      <c r="I16" s="130"/>
      <c r="J16" s="131"/>
    </row>
    <row r="17" spans="2:10" s="171" customFormat="1" ht="18" x14ac:dyDescent="0.35">
      <c r="B17" s="187" t="s">
        <v>75</v>
      </c>
      <c r="C17" s="188"/>
      <c r="D17" s="293">
        <f>D6+D10+D14</f>
        <v>937024</v>
      </c>
      <c r="E17" s="189"/>
      <c r="F17" s="293">
        <f>F6+F10+F14</f>
        <v>747642</v>
      </c>
      <c r="G17" s="189"/>
      <c r="H17" s="190">
        <f>D17-F17</f>
        <v>189382</v>
      </c>
      <c r="I17" s="191"/>
      <c r="J17" s="192">
        <f>(D17-F17)/F17</f>
        <v>0.25330572653756744</v>
      </c>
    </row>
    <row r="18" spans="2:10" x14ac:dyDescent="0.3">
      <c r="B18" s="122"/>
      <c r="C18" s="122"/>
      <c r="D18" s="126"/>
      <c r="E18" s="126"/>
      <c r="F18" s="126"/>
      <c r="G18" s="122"/>
    </row>
    <row r="19" spans="2:10" x14ac:dyDescent="0.3">
      <c r="B19" s="122"/>
      <c r="C19" s="122"/>
      <c r="D19" s="122"/>
      <c r="E19" s="122"/>
      <c r="F19" s="122"/>
      <c r="G19" s="122"/>
    </row>
    <row r="52" spans="4:6" x14ac:dyDescent="0.3">
      <c r="D52" s="128"/>
      <c r="E52" s="128"/>
      <c r="F52" s="128"/>
    </row>
  </sheetData>
  <mergeCells count="1">
    <mergeCell ref="B2:J2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&amp;L_x000D_&amp;1#&amp;"Aptos"&amp;10&amp;K000000 ERCROS-Documento de uso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A97"/>
  <sheetViews>
    <sheetView zoomScaleNormal="100" workbookViewId="0">
      <selection activeCell="T20" sqref="T20"/>
    </sheetView>
  </sheetViews>
  <sheetFormatPr baseColWidth="10" defaultColWidth="8" defaultRowHeight="15.6" x14ac:dyDescent="0.3"/>
  <cols>
    <col min="1" max="1" width="8" style="112"/>
    <col min="2" max="2" width="20.3984375" style="112" customWidth="1"/>
    <col min="3" max="3" width="0.8984375" style="112" customWidth="1"/>
    <col min="4" max="4" width="10.59765625" style="112" customWidth="1"/>
    <col min="5" max="5" width="8.59765625" style="112" customWidth="1"/>
    <col min="6" max="6" width="0.8984375" style="112" customWidth="1"/>
    <col min="7" max="7" width="10.59765625" style="112" customWidth="1"/>
    <col min="8" max="8" width="8.59765625" style="112" customWidth="1"/>
    <col min="9" max="9" width="0.8984375" style="112" customWidth="1"/>
    <col min="10" max="10" width="10.59765625" style="112" customWidth="1"/>
    <col min="11" max="11" width="8.59765625" style="112" customWidth="1"/>
    <col min="12" max="12" width="0.8984375" style="112" customWidth="1"/>
    <col min="13" max="13" width="10.59765625" style="112" customWidth="1"/>
    <col min="14" max="14" width="8.59765625" style="112" customWidth="1"/>
    <col min="15" max="15" width="0.8984375" style="112" customWidth="1"/>
    <col min="16" max="16" width="10.59765625" style="112" customWidth="1"/>
    <col min="17" max="17" width="8.59765625" style="112" customWidth="1"/>
    <col min="18" max="18" width="0.8984375" style="112" customWidth="1"/>
    <col min="19" max="19" width="10.59765625" style="112" customWidth="1"/>
    <col min="20" max="20" width="8.59765625" style="112" customWidth="1"/>
    <col min="21" max="21" width="8" style="112"/>
    <col min="22" max="22" width="8.69921875" style="112" bestFit="1" customWidth="1"/>
    <col min="23" max="23" width="8" style="112"/>
    <col min="24" max="24" width="8.69921875" style="112" bestFit="1" customWidth="1"/>
    <col min="25" max="16384" width="8" style="112"/>
  </cols>
  <sheetData>
    <row r="2" spans="2:24" ht="15.75" customHeight="1" x14ac:dyDescent="0.3">
      <c r="B2" s="337"/>
      <c r="C2" s="337"/>
      <c r="D2" s="397" t="s">
        <v>95</v>
      </c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61"/>
      <c r="V2" s="361"/>
      <c r="W2" s="361"/>
      <c r="X2" s="361"/>
    </row>
    <row r="3" spans="2:24" ht="4.5" customHeight="1" x14ac:dyDescent="0.3">
      <c r="B3" s="337"/>
      <c r="C3" s="337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5"/>
      <c r="V3"/>
      <c r="W3"/>
      <c r="X3"/>
    </row>
    <row r="4" spans="2:24" ht="16.5" customHeight="1" x14ac:dyDescent="0.3">
      <c r="B4" s="342" t="s">
        <v>96</v>
      </c>
      <c r="C4" s="337"/>
      <c r="D4" s="407" t="s">
        <v>190</v>
      </c>
      <c r="E4" s="407"/>
      <c r="F4" s="407"/>
      <c r="G4" s="407"/>
      <c r="H4" s="407"/>
      <c r="I4" s="407"/>
      <c r="J4" s="407"/>
      <c r="K4" s="407"/>
      <c r="L4" s="359"/>
      <c r="M4" s="407" t="s">
        <v>183</v>
      </c>
      <c r="N4" s="407"/>
      <c r="O4" s="407"/>
      <c r="P4" s="407"/>
      <c r="Q4" s="407"/>
      <c r="R4" s="407"/>
      <c r="S4" s="407"/>
      <c r="T4" s="407"/>
      <c r="U4" s="336"/>
      <c r="V4"/>
      <c r="W4"/>
      <c r="X4"/>
    </row>
    <row r="5" spans="2:24" ht="7.5" customHeight="1" x14ac:dyDescent="0.3">
      <c r="B5" s="337"/>
      <c r="C5" s="337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36"/>
      <c r="V5"/>
      <c r="W5"/>
      <c r="X5"/>
    </row>
    <row r="6" spans="2:24" ht="31.2" x14ac:dyDescent="0.3">
      <c r="B6" s="337"/>
      <c r="C6" s="337"/>
      <c r="D6" s="358" t="s">
        <v>0</v>
      </c>
      <c r="E6" s="358" t="s">
        <v>87</v>
      </c>
      <c r="F6" s="336"/>
      <c r="G6" s="358" t="s">
        <v>68</v>
      </c>
      <c r="H6" s="358" t="s">
        <v>87</v>
      </c>
      <c r="I6" s="359"/>
      <c r="J6" s="358" t="s">
        <v>69</v>
      </c>
      <c r="K6" s="358" t="s">
        <v>87</v>
      </c>
      <c r="L6" s="336"/>
      <c r="M6" s="358" t="s">
        <v>0</v>
      </c>
      <c r="N6" s="358" t="s">
        <v>87</v>
      </c>
      <c r="O6" s="336"/>
      <c r="P6" s="358" t="s">
        <v>68</v>
      </c>
      <c r="Q6" s="358" t="s">
        <v>87</v>
      </c>
      <c r="R6" s="359"/>
      <c r="S6" s="358" t="s">
        <v>69</v>
      </c>
      <c r="T6" s="358" t="s">
        <v>87</v>
      </c>
      <c r="U6" s="336"/>
      <c r="V6"/>
      <c r="W6"/>
      <c r="X6"/>
    </row>
    <row r="7" spans="2:24" x14ac:dyDescent="0.3"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/>
      <c r="W7"/>
      <c r="X7"/>
    </row>
    <row r="8" spans="2:24" x14ac:dyDescent="0.3"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/>
      <c r="W8"/>
      <c r="X8"/>
    </row>
    <row r="9" spans="2:24" x14ac:dyDescent="0.3">
      <c r="B9" s="337" t="s">
        <v>175</v>
      </c>
      <c r="C9" s="337"/>
      <c r="D9" s="369">
        <v>29</v>
      </c>
      <c r="E9" s="370">
        <f>+D9/D$19*100</f>
        <v>2.1513353115727005</v>
      </c>
      <c r="F9" s="391"/>
      <c r="G9" s="369">
        <v>23</v>
      </c>
      <c r="H9" s="370">
        <f>+G9/$D9*100</f>
        <v>79.310344827586206</v>
      </c>
      <c r="I9" s="391"/>
      <c r="J9" s="369">
        <v>6</v>
      </c>
      <c r="K9" s="370">
        <f>+J9/$D9*100</f>
        <v>20.689655172413794</v>
      </c>
      <c r="L9" s="337"/>
      <c r="M9" s="369">
        <v>29</v>
      </c>
      <c r="N9" s="370">
        <f>+M9/M$19*100</f>
        <v>2.18209179834462</v>
      </c>
      <c r="O9" s="337"/>
      <c r="P9" s="369">
        <v>23</v>
      </c>
      <c r="Q9" s="370">
        <f t="shared" ref="Q9:Q16" si="0">+P9/$M9*100</f>
        <v>79.310344827586206</v>
      </c>
      <c r="R9" s="337"/>
      <c r="S9" s="369">
        <v>6</v>
      </c>
      <c r="T9" s="370">
        <f t="shared" ref="T9:T16" si="1">+S9/$M9*100</f>
        <v>20.689655172413794</v>
      </c>
      <c r="U9" s="337"/>
      <c r="V9"/>
      <c r="W9"/>
      <c r="X9"/>
    </row>
    <row r="10" spans="2:24" x14ac:dyDescent="0.3">
      <c r="B10" s="337" t="s">
        <v>176</v>
      </c>
      <c r="C10" s="337"/>
      <c r="D10" s="369">
        <v>64</v>
      </c>
      <c r="E10" s="370">
        <f t="shared" ref="E10:E17" si="2">+D10/D$19*100</f>
        <v>4.7477744807121667</v>
      </c>
      <c r="F10" s="391"/>
      <c r="G10" s="369">
        <v>47</v>
      </c>
      <c r="H10" s="370">
        <f>+G10/$D10*100</f>
        <v>73.4375</v>
      </c>
      <c r="I10" s="391"/>
      <c r="J10" s="369">
        <v>17</v>
      </c>
      <c r="K10" s="370">
        <f t="shared" ref="K10:K19" si="3">+J10/$D10*100</f>
        <v>26.5625</v>
      </c>
      <c r="L10" s="337"/>
      <c r="M10" s="369">
        <v>61</v>
      </c>
      <c r="N10" s="370">
        <f t="shared" ref="N10:N17" si="4">+M10/M$19*100</f>
        <v>4.5899172310007526</v>
      </c>
      <c r="O10" s="337"/>
      <c r="P10" s="369">
        <v>46</v>
      </c>
      <c r="Q10" s="370">
        <f t="shared" si="0"/>
        <v>75.409836065573771</v>
      </c>
      <c r="R10" s="337"/>
      <c r="S10" s="369">
        <v>15</v>
      </c>
      <c r="T10" s="370">
        <f t="shared" si="1"/>
        <v>24.590163934426229</v>
      </c>
      <c r="U10" s="337"/>
      <c r="V10"/>
      <c r="W10"/>
      <c r="X10"/>
    </row>
    <row r="11" spans="2:24" x14ac:dyDescent="0.3">
      <c r="B11" s="337" t="s">
        <v>70</v>
      </c>
      <c r="C11" s="337"/>
      <c r="D11" s="369">
        <v>242</v>
      </c>
      <c r="E11" s="370">
        <f t="shared" si="2"/>
        <v>17.952522255192878</v>
      </c>
      <c r="F11" s="391"/>
      <c r="G11" s="369">
        <v>160</v>
      </c>
      <c r="H11" s="370">
        <f t="shared" ref="H11:H19" si="5">+G11/$D11*100</f>
        <v>66.11570247933885</v>
      </c>
      <c r="I11" s="391"/>
      <c r="J11" s="369">
        <v>82</v>
      </c>
      <c r="K11" s="370">
        <f t="shared" si="3"/>
        <v>33.884297520661157</v>
      </c>
      <c r="L11" s="368">
        <v>193.8112519163966</v>
      </c>
      <c r="M11" s="369">
        <v>232</v>
      </c>
      <c r="N11" s="370">
        <f t="shared" si="4"/>
        <v>17.45673438675696</v>
      </c>
      <c r="O11" s="337"/>
      <c r="P11" s="369">
        <v>152</v>
      </c>
      <c r="Q11" s="370">
        <f t="shared" si="0"/>
        <v>65.517241379310349</v>
      </c>
      <c r="R11" s="337"/>
      <c r="S11" s="369">
        <v>80</v>
      </c>
      <c r="T11" s="370">
        <f t="shared" si="1"/>
        <v>34.482758620689658</v>
      </c>
      <c r="U11" s="337"/>
      <c r="V11"/>
      <c r="W11"/>
      <c r="X11"/>
    </row>
    <row r="12" spans="2:24" s="199" customFormat="1" ht="18" x14ac:dyDescent="0.35">
      <c r="B12" s="337" t="s">
        <v>177</v>
      </c>
      <c r="C12" s="337"/>
      <c r="D12" s="369">
        <v>91</v>
      </c>
      <c r="E12" s="370">
        <f t="shared" si="2"/>
        <v>6.7507418397626111</v>
      </c>
      <c r="F12" s="391"/>
      <c r="G12" s="369">
        <v>77</v>
      </c>
      <c r="H12" s="370">
        <f t="shared" si="5"/>
        <v>84.615384615384613</v>
      </c>
      <c r="I12" s="391"/>
      <c r="J12" s="369">
        <v>14</v>
      </c>
      <c r="K12" s="370">
        <f t="shared" si="3"/>
        <v>15.384615384615385</v>
      </c>
      <c r="L12" s="368">
        <v>228.85991569453975</v>
      </c>
      <c r="M12" s="369">
        <v>98</v>
      </c>
      <c r="N12" s="370">
        <f t="shared" si="4"/>
        <v>7.3739653875094051</v>
      </c>
      <c r="O12" s="337"/>
      <c r="P12" s="369">
        <v>81</v>
      </c>
      <c r="Q12" s="370">
        <f t="shared" si="0"/>
        <v>82.653061224489804</v>
      </c>
      <c r="R12" s="337"/>
      <c r="S12" s="369">
        <v>17</v>
      </c>
      <c r="T12" s="370">
        <f t="shared" si="1"/>
        <v>17.346938775510203</v>
      </c>
      <c r="U12" s="337"/>
      <c r="V12"/>
      <c r="W12"/>
      <c r="X12"/>
    </row>
    <row r="13" spans="2:24" x14ac:dyDescent="0.3">
      <c r="B13" s="337" t="s">
        <v>178</v>
      </c>
      <c r="C13" s="337"/>
      <c r="D13" s="369">
        <v>172</v>
      </c>
      <c r="E13" s="370">
        <f t="shared" si="2"/>
        <v>12.759643916913946</v>
      </c>
      <c r="F13" s="391"/>
      <c r="G13" s="369">
        <v>159</v>
      </c>
      <c r="H13" s="370">
        <f t="shared" si="5"/>
        <v>92.441860465116278</v>
      </c>
      <c r="I13" s="391"/>
      <c r="J13" s="369">
        <v>13</v>
      </c>
      <c r="K13" s="370">
        <f t="shared" si="3"/>
        <v>7.5581395348837201</v>
      </c>
      <c r="L13" s="368">
        <v>57.662186655723126</v>
      </c>
      <c r="M13" s="369">
        <v>173</v>
      </c>
      <c r="N13" s="370">
        <f t="shared" si="4"/>
        <v>13.017306245297217</v>
      </c>
      <c r="O13" s="337"/>
      <c r="P13" s="369">
        <v>159</v>
      </c>
      <c r="Q13" s="370">
        <f t="shared" si="0"/>
        <v>91.907514450867055</v>
      </c>
      <c r="R13" s="337"/>
      <c r="S13" s="369">
        <v>14</v>
      </c>
      <c r="T13" s="370">
        <f t="shared" si="1"/>
        <v>8.0924855491329488</v>
      </c>
      <c r="U13" s="337"/>
      <c r="V13"/>
      <c r="W13"/>
      <c r="X13"/>
    </row>
    <row r="14" spans="2:24" x14ac:dyDescent="0.3">
      <c r="B14" s="337" t="s">
        <v>179</v>
      </c>
      <c r="C14" s="337"/>
      <c r="D14" s="369">
        <v>571</v>
      </c>
      <c r="E14" s="370">
        <f t="shared" si="2"/>
        <v>42.359050445103854</v>
      </c>
      <c r="F14" s="370"/>
      <c r="G14" s="369">
        <v>482</v>
      </c>
      <c r="H14" s="370">
        <f t="shared" si="5"/>
        <v>84.413309982486865</v>
      </c>
      <c r="I14" s="370"/>
      <c r="J14" s="369">
        <v>89</v>
      </c>
      <c r="K14" s="370">
        <f t="shared" si="3"/>
        <v>15.586690017513135</v>
      </c>
      <c r="L14" s="368">
        <v>31.045200623748187</v>
      </c>
      <c r="M14" s="369">
        <v>564</v>
      </c>
      <c r="N14" s="370">
        <f t="shared" si="4"/>
        <v>42.437923250564339</v>
      </c>
      <c r="O14" s="368"/>
      <c r="P14" s="369">
        <v>479</v>
      </c>
      <c r="Q14" s="370">
        <f t="shared" si="0"/>
        <v>84.929078014184398</v>
      </c>
      <c r="R14" s="368"/>
      <c r="S14" s="369">
        <v>85</v>
      </c>
      <c r="T14" s="370">
        <f t="shared" si="1"/>
        <v>15.070921985815602</v>
      </c>
      <c r="U14" s="340"/>
      <c r="V14"/>
      <c r="W14"/>
      <c r="X14"/>
    </row>
    <row r="15" spans="2:24" ht="15.75" customHeight="1" x14ac:dyDescent="0.3">
      <c r="B15" s="337" t="s">
        <v>180</v>
      </c>
      <c r="C15" s="337"/>
      <c r="D15" s="369">
        <v>158</v>
      </c>
      <c r="E15" s="370">
        <f t="shared" si="2"/>
        <v>11.72106824925816</v>
      </c>
      <c r="F15" s="370"/>
      <c r="G15" s="369">
        <v>147</v>
      </c>
      <c r="H15" s="370">
        <f t="shared" si="5"/>
        <v>93.037974683544306</v>
      </c>
      <c r="I15" s="370"/>
      <c r="J15" s="369">
        <v>11</v>
      </c>
      <c r="K15" s="370">
        <f t="shared" si="3"/>
        <v>6.962025316455696</v>
      </c>
      <c r="L15" s="368">
        <v>53.291636230825425</v>
      </c>
      <c r="M15" s="369">
        <v>152</v>
      </c>
      <c r="N15" s="370">
        <f t="shared" si="4"/>
        <v>11.437170805116629</v>
      </c>
      <c r="O15" s="368"/>
      <c r="P15" s="369">
        <v>145</v>
      </c>
      <c r="Q15" s="370">
        <f t="shared" si="0"/>
        <v>95.39473684210526</v>
      </c>
      <c r="R15" s="368"/>
      <c r="S15" s="369">
        <v>7</v>
      </c>
      <c r="T15" s="370">
        <f t="shared" si="1"/>
        <v>4.6052631578947363</v>
      </c>
      <c r="U15" s="340"/>
      <c r="V15"/>
      <c r="W15"/>
      <c r="X15"/>
    </row>
    <row r="16" spans="2:24" x14ac:dyDescent="0.3">
      <c r="B16" s="337" t="s">
        <v>181</v>
      </c>
      <c r="C16" s="337"/>
      <c r="D16" s="369">
        <v>21</v>
      </c>
      <c r="E16" s="370">
        <f t="shared" si="2"/>
        <v>1.5578635014836795</v>
      </c>
      <c r="F16" s="370"/>
      <c r="G16" s="369">
        <v>14</v>
      </c>
      <c r="H16" s="370">
        <f>+G16/$D16*100</f>
        <v>66.666666666666657</v>
      </c>
      <c r="I16" s="370"/>
      <c r="J16" s="369">
        <v>7</v>
      </c>
      <c r="K16" s="370">
        <f t="shared" si="3"/>
        <v>33.333333333333329</v>
      </c>
      <c r="L16" s="368">
        <v>2312.8943758573387</v>
      </c>
      <c r="M16" s="369">
        <v>19</v>
      </c>
      <c r="N16" s="370">
        <f t="shared" si="4"/>
        <v>1.4296463506395787</v>
      </c>
      <c r="O16" s="368"/>
      <c r="P16" s="369">
        <v>15</v>
      </c>
      <c r="Q16" s="370">
        <f t="shared" si="0"/>
        <v>78.94736842105263</v>
      </c>
      <c r="R16" s="368"/>
      <c r="S16" s="369">
        <v>4</v>
      </c>
      <c r="T16" s="370">
        <f t="shared" si="1"/>
        <v>21.052631578947366</v>
      </c>
      <c r="U16" s="340"/>
      <c r="V16"/>
      <c r="W16"/>
      <c r="X16"/>
    </row>
    <row r="17" spans="2:24" x14ac:dyDescent="0.3">
      <c r="B17" s="337" t="s">
        <v>188</v>
      </c>
      <c r="C17" s="337"/>
      <c r="D17" s="369">
        <v>0</v>
      </c>
      <c r="E17" s="370">
        <f t="shared" si="2"/>
        <v>0</v>
      </c>
      <c r="F17" s="370"/>
      <c r="G17" s="369">
        <v>0</v>
      </c>
      <c r="H17" s="370" t="s">
        <v>157</v>
      </c>
      <c r="I17" s="370"/>
      <c r="J17" s="369">
        <v>0</v>
      </c>
      <c r="K17" s="370" t="s">
        <v>157</v>
      </c>
      <c r="L17" s="368"/>
      <c r="M17" s="369">
        <v>1</v>
      </c>
      <c r="N17" s="370">
        <f t="shared" si="4"/>
        <v>7.5244544770504129E-2</v>
      </c>
      <c r="O17" s="368"/>
      <c r="P17" s="369">
        <v>1</v>
      </c>
      <c r="Q17" s="370" t="s">
        <v>157</v>
      </c>
      <c r="R17" s="368"/>
      <c r="S17" s="369">
        <v>0</v>
      </c>
      <c r="T17" s="370" t="s">
        <v>157</v>
      </c>
      <c r="U17" s="340"/>
      <c r="V17"/>
      <c r="W17"/>
      <c r="X17"/>
    </row>
    <row r="18" spans="2:24" x14ac:dyDescent="0.3">
      <c r="B18" s="337"/>
      <c r="C18" s="337"/>
      <c r="D18" s="369"/>
      <c r="E18" s="369"/>
      <c r="F18" s="369"/>
      <c r="G18" s="369"/>
      <c r="H18" s="369"/>
      <c r="I18" s="369"/>
      <c r="J18" s="369"/>
      <c r="K18" s="369"/>
      <c r="L18" s="360"/>
      <c r="M18" s="360"/>
      <c r="N18" s="360"/>
      <c r="O18" s="360"/>
      <c r="P18" s="360"/>
      <c r="Q18" s="360"/>
      <c r="R18" s="360"/>
      <c r="S18" s="360"/>
      <c r="T18" s="360"/>
      <c r="U18" s="340"/>
    </row>
    <row r="19" spans="2:24" ht="17.399999999999999" x14ac:dyDescent="0.3">
      <c r="B19" s="362" t="s">
        <v>75</v>
      </c>
      <c r="C19" s="363"/>
      <c r="D19" s="371">
        <f>SUM(D9:D17)</f>
        <v>1348</v>
      </c>
      <c r="E19" s="371">
        <v>100.00000000000001</v>
      </c>
      <c r="F19" s="392"/>
      <c r="G19" s="371">
        <f>SUM(G9:G17)</f>
        <v>1109</v>
      </c>
      <c r="H19" s="372">
        <f t="shared" si="5"/>
        <v>82.2700296735905</v>
      </c>
      <c r="I19" s="393"/>
      <c r="J19" s="371">
        <f>SUM(J9:J17)</f>
        <v>239</v>
      </c>
      <c r="K19" s="372">
        <f t="shared" si="3"/>
        <v>17.729970326409493</v>
      </c>
      <c r="L19" s="366"/>
      <c r="M19" s="371">
        <f>SUM(M9:M17)</f>
        <v>1329</v>
      </c>
      <c r="N19" s="371">
        <v>100.00000000000001</v>
      </c>
      <c r="O19" s="364"/>
      <c r="P19" s="371">
        <f>SUM(P9:P17)</f>
        <v>1101</v>
      </c>
      <c r="Q19" s="372">
        <f>+P19/$M19*100</f>
        <v>82.844243792325059</v>
      </c>
      <c r="R19" s="365"/>
      <c r="S19" s="371">
        <f>SUM(S9:S17)</f>
        <v>228</v>
      </c>
      <c r="T19" s="372">
        <f>+S19/$M19*100</f>
        <v>17.155756207674944</v>
      </c>
      <c r="U19" s="367"/>
    </row>
    <row r="20" spans="2:24" x14ac:dyDescent="0.3">
      <c r="B20" s="342"/>
      <c r="C20" s="342"/>
      <c r="D20" s="343"/>
      <c r="E20" s="343"/>
      <c r="F20" s="343"/>
      <c r="G20" s="343"/>
      <c r="H20" s="343"/>
      <c r="I20" s="343"/>
      <c r="J20" s="344"/>
      <c r="K20" s="344"/>
      <c r="L20" s="344"/>
      <c r="M20" s="341"/>
      <c r="N20" s="343"/>
      <c r="O20" s="343"/>
      <c r="P20" s="343"/>
      <c r="Q20" s="343"/>
      <c r="R20" s="343"/>
      <c r="S20" s="343"/>
      <c r="T20" s="344"/>
      <c r="U20" s="344"/>
    </row>
    <row r="21" spans="2:24" x14ac:dyDescent="0.3">
      <c r="B21" s="342"/>
      <c r="C21" s="342"/>
      <c r="D21" s="343"/>
      <c r="E21" s="343"/>
      <c r="F21" s="343"/>
      <c r="G21" s="343"/>
      <c r="H21" s="343"/>
      <c r="I21" s="343"/>
      <c r="J21" s="344"/>
      <c r="K21" s="344"/>
      <c r="L21" s="344"/>
      <c r="M21" s="341"/>
      <c r="N21" s="343"/>
      <c r="O21" s="343"/>
      <c r="P21" s="343"/>
      <c r="Q21" s="343"/>
      <c r="R21" s="343"/>
      <c r="S21" s="343"/>
      <c r="T21" s="344"/>
      <c r="U21" s="344"/>
    </row>
    <row r="22" spans="2:24" x14ac:dyDescent="0.3">
      <c r="B22" s="337"/>
      <c r="C22" s="337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335"/>
    </row>
    <row r="23" spans="2:24" x14ac:dyDescent="0.3">
      <c r="B23" s="337"/>
      <c r="C23" s="337"/>
      <c r="D23" s="409"/>
      <c r="E23" s="409"/>
      <c r="F23" s="409"/>
      <c r="G23" s="409"/>
      <c r="H23" s="409"/>
      <c r="I23" s="409"/>
      <c r="J23" s="409"/>
      <c r="K23" s="409"/>
      <c r="L23" s="347"/>
      <c r="M23" s="409"/>
      <c r="N23" s="409"/>
      <c r="O23" s="409"/>
      <c r="P23" s="409"/>
      <c r="Q23" s="409"/>
      <c r="R23" s="409"/>
      <c r="S23" s="409"/>
      <c r="T23" s="409"/>
      <c r="U23"/>
    </row>
    <row r="24" spans="2:24" x14ac:dyDescent="0.3">
      <c r="B24" s="337"/>
      <c r="C24" s="337"/>
      <c r="D24" s="342"/>
      <c r="E24" s="342"/>
      <c r="F24" s="342"/>
      <c r="G24" s="342"/>
      <c r="H24" s="342"/>
      <c r="I24" s="342"/>
      <c r="J24" s="342"/>
      <c r="K24" s="342"/>
      <c r="L24" s="342"/>
      <c r="M24" s="336"/>
      <c r="N24" s="336"/>
      <c r="O24" s="336"/>
      <c r="P24" s="336"/>
      <c r="Q24" s="336"/>
      <c r="R24" s="336"/>
      <c r="S24" s="336"/>
      <c r="T24" s="336"/>
      <c r="U24"/>
    </row>
    <row r="25" spans="2:24" x14ac:dyDescent="0.3"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/>
    </row>
    <row r="26" spans="2:24" x14ac:dyDescent="0.3">
      <c r="B26" s="337"/>
      <c r="C26" s="337"/>
      <c r="D26" s="338"/>
      <c r="E26" s="338"/>
      <c r="F26" s="338"/>
      <c r="G26" s="338"/>
      <c r="H26" s="339"/>
      <c r="I26" s="339"/>
      <c r="J26" s="338"/>
      <c r="K26" s="339"/>
      <c r="L26" s="339"/>
      <c r="M26" s="338"/>
      <c r="N26" s="338"/>
      <c r="O26" s="338"/>
      <c r="P26" s="338"/>
      <c r="Q26" s="339"/>
      <c r="R26" s="339"/>
      <c r="S26" s="338"/>
      <c r="T26" s="339"/>
      <c r="U26"/>
    </row>
    <row r="27" spans="2:24" ht="16.5" customHeight="1" x14ac:dyDescent="0.3">
      <c r="B27" s="337"/>
      <c r="C27" s="337"/>
      <c r="D27" s="338"/>
      <c r="E27" s="338"/>
      <c r="F27" s="338"/>
      <c r="G27" s="338"/>
      <c r="H27" s="339"/>
      <c r="I27" s="339"/>
      <c r="J27" s="338"/>
      <c r="K27" s="339"/>
      <c r="L27" s="339"/>
      <c r="M27" s="338"/>
      <c r="N27" s="338"/>
      <c r="O27" s="338"/>
      <c r="P27" s="338"/>
      <c r="Q27" s="339"/>
      <c r="R27" s="339"/>
      <c r="S27" s="338"/>
      <c r="T27" s="339"/>
      <c r="U27"/>
    </row>
    <row r="28" spans="2:24" ht="16.5" customHeight="1" x14ac:dyDescent="0.3">
      <c r="B28" s="337"/>
      <c r="C28" s="337"/>
      <c r="D28" s="338"/>
      <c r="E28" s="338"/>
      <c r="F28" s="338"/>
      <c r="G28" s="338"/>
      <c r="H28" s="339"/>
      <c r="I28" s="339"/>
      <c r="J28" s="338"/>
      <c r="K28" s="339"/>
      <c r="L28" s="339"/>
      <c r="M28" s="338"/>
      <c r="N28" s="338"/>
      <c r="O28" s="338"/>
      <c r="P28" s="338"/>
      <c r="Q28" s="339"/>
      <c r="R28" s="339"/>
      <c r="S28" s="338"/>
      <c r="T28" s="339"/>
      <c r="U28"/>
    </row>
    <row r="29" spans="2:24" x14ac:dyDescent="0.3">
      <c r="B29" s="337"/>
      <c r="C29" s="337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/>
    </row>
    <row r="30" spans="2:24" x14ac:dyDescent="0.3">
      <c r="B30" s="342"/>
      <c r="C30" s="342"/>
      <c r="D30" s="343"/>
      <c r="E30" s="343"/>
      <c r="F30" s="343"/>
      <c r="G30" s="343"/>
      <c r="H30" s="348"/>
      <c r="I30" s="348"/>
      <c r="J30" s="344"/>
      <c r="K30" s="349"/>
      <c r="L30" s="349"/>
      <c r="M30" s="343"/>
      <c r="N30" s="343"/>
      <c r="O30" s="343"/>
      <c r="P30" s="343"/>
      <c r="Q30" s="348"/>
      <c r="R30" s="348"/>
      <c r="S30" s="344"/>
      <c r="T30" s="349"/>
      <c r="U30"/>
    </row>
    <row r="31" spans="2:24" x14ac:dyDescent="0.3">
      <c r="B31" s="113"/>
      <c r="C31" s="113"/>
      <c r="D31" s="114"/>
      <c r="E31" s="115"/>
      <c r="F31" s="115"/>
      <c r="G31" s="114"/>
      <c r="H31" s="115"/>
      <c r="I31" s="115"/>
      <c r="J31" s="114"/>
      <c r="K31" s="115"/>
      <c r="L31" s="115"/>
      <c r="M31" s="114"/>
      <c r="N31" s="115"/>
      <c r="O31" s="115"/>
      <c r="P31" s="114"/>
      <c r="Q31" s="115"/>
      <c r="R31" s="115"/>
      <c r="S31" s="114"/>
      <c r="T31" s="115"/>
    </row>
    <row r="32" spans="2:24" x14ac:dyDescent="0.3">
      <c r="B32" s="113"/>
      <c r="C32" s="113"/>
      <c r="D32" s="114"/>
      <c r="E32" s="115"/>
      <c r="F32" s="115"/>
      <c r="G32" s="114"/>
      <c r="H32" s="115"/>
      <c r="I32" s="115"/>
      <c r="J32" s="114"/>
      <c r="K32" s="115"/>
      <c r="L32" s="115"/>
      <c r="M32" s="114"/>
      <c r="N32" s="115"/>
      <c r="O32" s="115"/>
      <c r="P32" s="114"/>
      <c r="Q32" s="115"/>
      <c r="R32" s="115"/>
      <c r="S32" s="114"/>
      <c r="T32" s="115"/>
    </row>
    <row r="33" spans="2:21" x14ac:dyDescent="0.3">
      <c r="B33"/>
      <c r="C33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/>
    </row>
    <row r="34" spans="2:21" x14ac:dyDescent="0.3">
      <c r="B34" s="337"/>
      <c r="C34" s="337"/>
      <c r="D34" s="409"/>
      <c r="E34" s="408"/>
      <c r="F34" s="408"/>
      <c r="G34" s="408"/>
      <c r="H34" s="408"/>
      <c r="I34" s="408"/>
      <c r="J34" s="408"/>
      <c r="K34" s="336"/>
      <c r="L34" s="336"/>
      <c r="M34" s="409"/>
      <c r="N34" s="408"/>
      <c r="O34" s="408"/>
      <c r="P34" s="408"/>
      <c r="Q34" s="408"/>
      <c r="R34" s="408"/>
      <c r="S34" s="408"/>
      <c r="T34" s="408"/>
    </row>
    <row r="35" spans="2:21" x14ac:dyDescent="0.3">
      <c r="B35" s="337"/>
      <c r="C35" s="337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</row>
    <row r="36" spans="2:21" x14ac:dyDescent="0.3"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</row>
    <row r="37" spans="2:21" x14ac:dyDescent="0.3">
      <c r="B37" s="337"/>
      <c r="C37" s="337"/>
      <c r="D37" s="338"/>
      <c r="E37" s="339"/>
      <c r="F37" s="339"/>
      <c r="G37" s="338"/>
      <c r="H37" s="339"/>
      <c r="I37" s="339"/>
      <c r="J37" s="338"/>
      <c r="K37" s="339"/>
      <c r="L37" s="339"/>
      <c r="M37" s="338"/>
      <c r="N37" s="339"/>
      <c r="O37" s="339"/>
      <c r="P37" s="338"/>
      <c r="Q37" s="339"/>
      <c r="R37" s="339"/>
      <c r="S37" s="338"/>
      <c r="T37" s="339"/>
    </row>
    <row r="38" spans="2:21" ht="16.5" customHeight="1" x14ac:dyDescent="0.3">
      <c r="B38" s="337"/>
      <c r="C38" s="337"/>
      <c r="D38" s="338"/>
      <c r="E38" s="339"/>
      <c r="F38" s="339"/>
      <c r="G38" s="338"/>
      <c r="H38" s="339"/>
      <c r="I38" s="339"/>
      <c r="J38" s="338"/>
      <c r="K38" s="339"/>
      <c r="L38" s="339"/>
      <c r="M38" s="338"/>
      <c r="N38" s="339"/>
      <c r="O38" s="339"/>
      <c r="P38" s="338"/>
      <c r="Q38" s="339"/>
      <c r="R38" s="339"/>
      <c r="S38" s="338"/>
      <c r="T38" s="339"/>
    </row>
    <row r="39" spans="2:21" x14ac:dyDescent="0.3">
      <c r="B39" s="337"/>
      <c r="C39" s="337"/>
      <c r="D39" s="338"/>
      <c r="E39" s="339"/>
      <c r="F39" s="339"/>
      <c r="G39" s="338"/>
      <c r="H39" s="339"/>
      <c r="I39" s="339"/>
      <c r="J39" s="338"/>
      <c r="K39" s="339"/>
      <c r="L39" s="339"/>
      <c r="M39" s="338"/>
      <c r="N39" s="339"/>
      <c r="O39" s="339"/>
      <c r="P39" s="338"/>
      <c r="Q39" s="339"/>
      <c r="R39" s="339"/>
      <c r="S39" s="338"/>
      <c r="T39" s="339"/>
    </row>
    <row r="40" spans="2:21" x14ac:dyDescent="0.3">
      <c r="B40" s="337"/>
      <c r="C40" s="337"/>
      <c r="D40" s="338"/>
      <c r="E40" s="339"/>
      <c r="F40" s="339"/>
      <c r="G40" s="338"/>
      <c r="H40" s="339"/>
      <c r="I40" s="339"/>
      <c r="J40" s="338"/>
      <c r="K40" s="339"/>
      <c r="L40" s="339"/>
      <c r="M40" s="338"/>
      <c r="N40" s="339"/>
      <c r="O40" s="339"/>
      <c r="P40" s="338"/>
      <c r="Q40" s="339"/>
      <c r="R40" s="339"/>
      <c r="S40" s="338"/>
      <c r="T40" s="339"/>
    </row>
    <row r="41" spans="2:21" x14ac:dyDescent="0.3">
      <c r="B41" s="337"/>
      <c r="C41" s="337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9"/>
      <c r="O41" s="339"/>
      <c r="P41" s="338"/>
      <c r="Q41" s="338"/>
      <c r="R41" s="338"/>
      <c r="S41" s="338"/>
      <c r="T41" s="338"/>
    </row>
    <row r="42" spans="2:21" x14ac:dyDescent="0.3">
      <c r="B42" s="342"/>
      <c r="C42" s="342"/>
      <c r="D42" s="343"/>
      <c r="E42" s="343"/>
      <c r="F42" s="343"/>
      <c r="G42" s="343"/>
      <c r="H42" s="348"/>
      <c r="I42" s="348"/>
      <c r="J42" s="344"/>
      <c r="K42" s="349"/>
      <c r="L42" s="349"/>
      <c r="M42" s="343"/>
      <c r="N42" s="343"/>
      <c r="O42" s="343"/>
      <c r="P42" s="343"/>
      <c r="Q42" s="348"/>
      <c r="R42" s="348"/>
      <c r="S42" s="344"/>
      <c r="T42" s="349"/>
    </row>
    <row r="43" spans="2:21" x14ac:dyDescent="0.3">
      <c r="B43" s="116"/>
      <c r="C43" s="116"/>
      <c r="D43" s="117"/>
      <c r="E43" s="117"/>
      <c r="F43" s="117"/>
    </row>
    <row r="44" spans="2:21" x14ac:dyDescent="0.3">
      <c r="B44" s="412"/>
      <c r="C44" s="412"/>
      <c r="D44" s="412"/>
      <c r="E44" s="412"/>
      <c r="F44" s="357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2:21" x14ac:dyDescent="0.3">
      <c r="B45" s="345"/>
      <c r="C45" s="345"/>
      <c r="D45" s="350"/>
      <c r="E45" s="350"/>
      <c r="F45" s="350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2:21" x14ac:dyDescent="0.3">
      <c r="B46" s="345"/>
      <c r="C46" s="345"/>
      <c r="D46" s="345"/>
      <c r="E46" s="345"/>
      <c r="F46" s="345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2:21" x14ac:dyDescent="0.3">
      <c r="B47" s="345"/>
      <c r="C47" s="345"/>
      <c r="D47" s="346"/>
      <c r="E47" s="346"/>
      <c r="F47" s="346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2:21" x14ac:dyDescent="0.3">
      <c r="B48" s="345"/>
      <c r="C48" s="345"/>
      <c r="D48" s="346"/>
      <c r="E48" s="346"/>
      <c r="F48" s="346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2:27" x14ac:dyDescent="0.3">
      <c r="B49" s="345"/>
      <c r="C49" s="345"/>
      <c r="D49" s="346"/>
      <c r="E49" s="346"/>
      <c r="F49" s="346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2:27" ht="12.75" customHeight="1" x14ac:dyDescent="0.3">
      <c r="B50" s="345"/>
      <c r="C50" s="345"/>
      <c r="D50" s="346"/>
      <c r="E50" s="346"/>
      <c r="F50" s="346"/>
    </row>
    <row r="51" spans="2:27" x14ac:dyDescent="0.3">
      <c r="B51" s="345"/>
      <c r="C51" s="345"/>
      <c r="D51" s="346"/>
      <c r="E51" s="346"/>
      <c r="F51" s="346"/>
    </row>
    <row r="52" spans="2:27" x14ac:dyDescent="0.3">
      <c r="B52" s="351"/>
      <c r="C52" s="351"/>
      <c r="D52" s="352"/>
      <c r="E52" s="352"/>
      <c r="F52" s="352"/>
    </row>
    <row r="53" spans="2:27" x14ac:dyDescent="0.3">
      <c r="B53" s="118"/>
      <c r="C53" s="118"/>
      <c r="D53" s="330"/>
      <c r="E53" s="330"/>
      <c r="F53" s="330"/>
    </row>
    <row r="54" spans="2:27" x14ac:dyDescent="0.3">
      <c r="B54" s="119"/>
      <c r="C54" s="119"/>
      <c r="D54" s="119"/>
      <c r="E54" s="119"/>
      <c r="F54" s="119"/>
    </row>
    <row r="55" spans="2:27" x14ac:dyDescent="0.3">
      <c r="B55" s="120"/>
      <c r="C55" s="120"/>
      <c r="D55" s="114"/>
      <c r="E55" s="121"/>
      <c r="F55" s="121"/>
    </row>
    <row r="56" spans="2:27" x14ac:dyDescent="0.3">
      <c r="B56" s="410"/>
      <c r="C56" s="410"/>
      <c r="D56" s="410"/>
      <c r="E56" s="353"/>
      <c r="F56" s="353"/>
    </row>
    <row r="57" spans="2:27" x14ac:dyDescent="0.3">
      <c r="B57" s="353"/>
      <c r="C57" s="353"/>
      <c r="D57" s="353"/>
      <c r="E57" s="353"/>
      <c r="F57" s="353"/>
    </row>
    <row r="58" spans="2:27" x14ac:dyDescent="0.3">
      <c r="B58" s="354"/>
      <c r="C58" s="354"/>
      <c r="D58" s="411"/>
      <c r="E58" s="411"/>
      <c r="F58" s="330"/>
    </row>
    <row r="59" spans="2:27" x14ac:dyDescent="0.3">
      <c r="B59" s="118"/>
      <c r="C59" s="118"/>
      <c r="D59" s="330"/>
      <c r="E59" s="330"/>
      <c r="F59" s="330"/>
    </row>
    <row r="60" spans="2:27" x14ac:dyDescent="0.3">
      <c r="B60" s="119"/>
      <c r="C60" s="119"/>
      <c r="D60" s="119"/>
      <c r="E60" s="119"/>
      <c r="F60" s="119"/>
    </row>
    <row r="61" spans="2:27" ht="12.75" customHeight="1" x14ac:dyDescent="0.3">
      <c r="B61" s="120"/>
      <c r="C61" s="120"/>
      <c r="D61" s="338"/>
      <c r="E61" s="121"/>
      <c r="F61" s="121"/>
      <c r="Y61" s="111"/>
      <c r="Z61" s="111"/>
      <c r="AA61" s="111"/>
    </row>
    <row r="62" spans="2:27" ht="15.75" customHeight="1" x14ac:dyDescent="0.3">
      <c r="B62" s="120"/>
      <c r="C62" s="120"/>
      <c r="D62" s="338"/>
      <c r="E62" s="121"/>
      <c r="F62" s="121"/>
      <c r="G62" s="329"/>
      <c r="H62" s="329"/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  <c r="U62" s="13"/>
    </row>
    <row r="63" spans="2:27" x14ac:dyDescent="0.3">
      <c r="B63" s="120"/>
      <c r="C63" s="120"/>
      <c r="D63" s="338"/>
      <c r="E63" s="121"/>
      <c r="F63" s="121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2:27" x14ac:dyDescent="0.3">
      <c r="B64" s="120"/>
      <c r="C64" s="120"/>
      <c r="D64" s="338"/>
      <c r="E64" s="121"/>
      <c r="F64" s="121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2:27" x14ac:dyDescent="0.3">
      <c r="B65" s="355"/>
      <c r="C65" s="355"/>
      <c r="D65" s="344"/>
      <c r="E65" s="356"/>
      <c r="F65" s="356"/>
      <c r="G65" s="114"/>
      <c r="H65" s="11"/>
      <c r="I65" s="11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2:27" x14ac:dyDescent="0.3">
      <c r="B66" s="113"/>
      <c r="C66" s="113"/>
      <c r="D66" s="114"/>
      <c r="E66" s="11"/>
      <c r="F66" s="11"/>
      <c r="G66" s="114"/>
      <c r="H66" s="11"/>
      <c r="I66" s="11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2:27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 s="335"/>
      <c r="Z67" s="335"/>
      <c r="AA67" s="335"/>
    </row>
    <row r="68" spans="2:27" x14ac:dyDescent="0.3">
      <c r="B68" s="337"/>
      <c r="C68" s="337"/>
      <c r="D68" s="408"/>
      <c r="E68" s="408"/>
      <c r="F68" s="408"/>
      <c r="G68" s="408"/>
      <c r="H68" s="408"/>
      <c r="I68" s="408"/>
      <c r="J68" s="408"/>
      <c r="K68" s="408"/>
      <c r="L68" s="336"/>
      <c r="M68" s="408"/>
      <c r="N68" s="408"/>
      <c r="O68" s="408"/>
      <c r="P68" s="408"/>
      <c r="Q68" s="408"/>
      <c r="R68" s="408"/>
      <c r="S68" s="408"/>
      <c r="T68" s="408"/>
      <c r="U68" s="13"/>
      <c r="V68"/>
      <c r="W68"/>
      <c r="X68"/>
      <c r="Y68"/>
      <c r="Z68"/>
      <c r="AA68"/>
    </row>
    <row r="69" spans="2:27" x14ac:dyDescent="0.3">
      <c r="B69" s="337"/>
      <c r="C69" s="337"/>
      <c r="D69" s="336"/>
      <c r="E69" s="336"/>
      <c r="F69" s="336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/>
      <c r="W69"/>
      <c r="X69"/>
      <c r="Y69"/>
      <c r="Z69"/>
      <c r="AA69"/>
    </row>
    <row r="70" spans="2:27" x14ac:dyDescent="0.3">
      <c r="B70" s="337"/>
      <c r="C70" s="337"/>
      <c r="D70" s="337"/>
      <c r="E70" s="337"/>
      <c r="F70" s="337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/>
      <c r="W70"/>
      <c r="X70"/>
      <c r="Y70"/>
      <c r="Z70"/>
      <c r="AA70"/>
    </row>
    <row r="71" spans="2:27" x14ac:dyDescent="0.3">
      <c r="B71" s="337"/>
      <c r="C71" s="337"/>
      <c r="D71" s="338"/>
      <c r="E71" s="11"/>
      <c r="F71" s="11"/>
      <c r="G71" s="338"/>
      <c r="H71" s="11"/>
      <c r="I71" s="11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/>
      <c r="W71"/>
      <c r="X71"/>
      <c r="Y71"/>
      <c r="Z71"/>
      <c r="AA71"/>
    </row>
    <row r="72" spans="2:27" ht="16.5" customHeight="1" x14ac:dyDescent="0.3">
      <c r="B72" s="337"/>
      <c r="C72" s="337"/>
      <c r="D72" s="338"/>
      <c r="E72" s="11"/>
      <c r="F72" s="11"/>
      <c r="G72" s="338"/>
      <c r="H72" s="11"/>
      <c r="I72" s="11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/>
      <c r="W72"/>
      <c r="X72"/>
      <c r="Y72"/>
      <c r="Z72"/>
      <c r="AA72"/>
    </row>
    <row r="73" spans="2:27" ht="16.5" customHeight="1" x14ac:dyDescent="0.3">
      <c r="B73" s="337"/>
      <c r="C73" s="337"/>
      <c r="D73" s="338"/>
      <c r="E73" s="11"/>
      <c r="F73" s="11"/>
      <c r="G73" s="338"/>
      <c r="H73" s="11"/>
      <c r="I73" s="11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/>
      <c r="W73"/>
      <c r="X73"/>
      <c r="Y73"/>
      <c r="Z73"/>
      <c r="AA73"/>
    </row>
    <row r="74" spans="2:27" x14ac:dyDescent="0.3">
      <c r="B74" s="337"/>
      <c r="C74" s="337"/>
      <c r="D74" s="338"/>
      <c r="E74" s="11"/>
      <c r="F74" s="11"/>
      <c r="G74" s="338"/>
      <c r="H74" s="11"/>
      <c r="I74" s="11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/>
      <c r="W74"/>
      <c r="X74"/>
      <c r="Y74"/>
      <c r="Z74"/>
      <c r="AA74"/>
    </row>
    <row r="75" spans="2:27" x14ac:dyDescent="0.3">
      <c r="B75" s="342"/>
      <c r="C75" s="342"/>
      <c r="D75" s="343"/>
      <c r="E75" s="11"/>
      <c r="F75" s="11"/>
      <c r="G75" s="343"/>
      <c r="H75" s="11"/>
      <c r="I75" s="11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/>
      <c r="W75"/>
      <c r="X75"/>
      <c r="Y75"/>
      <c r="Z75"/>
      <c r="AA75"/>
    </row>
    <row r="76" spans="2:27" x14ac:dyDescent="0.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/>
      <c r="W76"/>
      <c r="X76"/>
      <c r="Y76"/>
      <c r="Z76"/>
      <c r="AA76"/>
    </row>
    <row r="77" spans="2:27" x14ac:dyDescent="0.3">
      <c r="B77" s="13"/>
      <c r="C77" s="13"/>
      <c r="D77" s="338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/>
      <c r="W77"/>
      <c r="X77"/>
      <c r="Y77"/>
      <c r="Z77"/>
      <c r="AA77"/>
    </row>
    <row r="78" spans="2:27" x14ac:dyDescent="0.3">
      <c r="B78" s="337"/>
      <c r="C78" s="337"/>
      <c r="D78" s="338"/>
      <c r="E78" s="338"/>
      <c r="F78" s="338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/>
      <c r="W78"/>
      <c r="X78"/>
      <c r="Y78"/>
      <c r="Z78"/>
      <c r="AA78"/>
    </row>
    <row r="79" spans="2:27" x14ac:dyDescent="0.3">
      <c r="B79" s="337"/>
      <c r="C79" s="337"/>
      <c r="D79" s="338"/>
      <c r="E79" s="338"/>
      <c r="F79" s="338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/>
      <c r="W79"/>
      <c r="X79"/>
      <c r="Y79"/>
      <c r="Z79"/>
      <c r="AA79"/>
    </row>
    <row r="80" spans="2:27" x14ac:dyDescent="0.3">
      <c r="B80" s="337"/>
      <c r="C80" s="337"/>
      <c r="D80" s="338"/>
      <c r="E80" s="338"/>
      <c r="F80" s="338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/>
      <c r="W80"/>
      <c r="X80"/>
      <c r="Y80"/>
      <c r="Z80"/>
      <c r="AA80"/>
    </row>
    <row r="81" spans="2:27" x14ac:dyDescent="0.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/>
      <c r="W81"/>
      <c r="X81"/>
      <c r="Y81"/>
      <c r="Z81"/>
      <c r="AA81"/>
    </row>
    <row r="82" spans="2:27" x14ac:dyDescent="0.3">
      <c r="B82" s="13"/>
      <c r="C82" s="13"/>
      <c r="D82" s="11"/>
      <c r="E82" s="11"/>
      <c r="F82" s="11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/>
      <c r="W82"/>
      <c r="X82"/>
      <c r="Y82"/>
    </row>
    <row r="83" spans="2:27" ht="15.75" customHeight="1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/>
      <c r="W83"/>
      <c r="X83"/>
      <c r="Y83"/>
    </row>
    <row r="84" spans="2:27" ht="16.5" customHeight="1" x14ac:dyDescent="0.3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/>
      <c r="W84"/>
      <c r="X84"/>
      <c r="Y84"/>
    </row>
    <row r="85" spans="2:27" x14ac:dyDescent="0.3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/>
      <c r="W85"/>
      <c r="X85"/>
      <c r="Y85"/>
    </row>
    <row r="86" spans="2:27" x14ac:dyDescent="0.3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/>
      <c r="W86"/>
      <c r="X86"/>
      <c r="Y86"/>
    </row>
    <row r="87" spans="2:27" x14ac:dyDescent="0.3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/>
      <c r="W87"/>
      <c r="X87"/>
      <c r="Y87"/>
    </row>
    <row r="88" spans="2:27" x14ac:dyDescent="0.3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/>
      <c r="W88"/>
      <c r="X88"/>
      <c r="Y88"/>
    </row>
    <row r="89" spans="2:27" x14ac:dyDescent="0.3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/>
      <c r="W89"/>
      <c r="X89"/>
      <c r="Y89"/>
    </row>
    <row r="90" spans="2:27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2:27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 s="336"/>
    </row>
    <row r="92" spans="2:27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 s="337"/>
    </row>
    <row r="93" spans="2:27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 s="338"/>
    </row>
    <row r="94" spans="2:27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 s="338"/>
    </row>
    <row r="95" spans="2:27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 s="338"/>
    </row>
    <row r="96" spans="2:27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 s="338"/>
    </row>
    <row r="97" spans="2:25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 s="344"/>
    </row>
  </sheetData>
  <mergeCells count="14">
    <mergeCell ref="D68:K68"/>
    <mergeCell ref="M68:T68"/>
    <mergeCell ref="D33:T33"/>
    <mergeCell ref="D34:J34"/>
    <mergeCell ref="M34:T34"/>
    <mergeCell ref="B56:D56"/>
    <mergeCell ref="D58:E58"/>
    <mergeCell ref="B44:E44"/>
    <mergeCell ref="D2:T2"/>
    <mergeCell ref="D4:K4"/>
    <mergeCell ref="M4:T4"/>
    <mergeCell ref="D22:T22"/>
    <mergeCell ref="D23:K23"/>
    <mergeCell ref="M23:T23"/>
  </mergeCells>
  <pageMargins left="0.7" right="0.7" top="0.75" bottom="0.75" header="0.3" footer="0.3"/>
  <pageSetup paperSize="9" scale="35" orientation="landscape" r:id="rId1"/>
  <headerFooter>
    <oddFooter>&amp;L_x000D_&amp;1#&amp;"Aptos"&amp;10&amp;K000000 ERCROS-Documento de uso interno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38DD5"/>
    <pageSetUpPr fitToPage="1"/>
  </sheetPr>
  <dimension ref="B2:Q24"/>
  <sheetViews>
    <sheetView workbookViewId="0">
      <selection activeCell="J21" sqref="J21"/>
    </sheetView>
  </sheetViews>
  <sheetFormatPr baseColWidth="10" defaultColWidth="11" defaultRowHeight="15.6" x14ac:dyDescent="0.3"/>
  <cols>
    <col min="1" max="1" width="4" style="145" customWidth="1"/>
    <col min="2" max="2" width="39.09765625" style="145" customWidth="1"/>
    <col min="3" max="3" width="0.8984375" style="145" customWidth="1"/>
    <col min="4" max="4" width="10.59765625" style="145" customWidth="1"/>
    <col min="5" max="5" width="0.8984375" style="145" customWidth="1"/>
    <col min="6" max="6" width="10.59765625" style="145" customWidth="1"/>
    <col min="7" max="7" width="0.8984375" style="145" customWidth="1"/>
    <col min="8" max="8" width="10.59765625" style="145" customWidth="1"/>
    <col min="9" max="9" width="0.8984375" style="145" customWidth="1"/>
    <col min="10" max="10" width="10.59765625" style="145" customWidth="1"/>
    <col min="11" max="16384" width="11" style="145"/>
  </cols>
  <sheetData>
    <row r="2" spans="2:17" s="142" customFormat="1" ht="17.399999999999999" x14ac:dyDescent="0.3">
      <c r="B2" s="397" t="s">
        <v>35</v>
      </c>
      <c r="C2" s="397"/>
      <c r="D2" s="397"/>
      <c r="E2" s="397"/>
      <c r="F2" s="397"/>
      <c r="G2" s="397"/>
      <c r="H2" s="397"/>
      <c r="I2" s="397"/>
      <c r="J2" s="397"/>
    </row>
    <row r="3" spans="2:17" s="142" customFormat="1" x14ac:dyDescent="0.3"/>
    <row r="4" spans="2:17" s="142" customFormat="1" ht="31.2" x14ac:dyDescent="0.3">
      <c r="B4" s="142" t="s">
        <v>58</v>
      </c>
      <c r="D4" s="158">
        <v>44926</v>
      </c>
      <c r="E4" s="144"/>
      <c r="F4" s="158">
        <v>44561</v>
      </c>
      <c r="G4" s="144"/>
      <c r="H4" s="158" t="s">
        <v>83</v>
      </c>
      <c r="I4" s="144"/>
      <c r="J4" s="158" t="s">
        <v>80</v>
      </c>
    </row>
    <row r="5" spans="2:17" s="142" customFormat="1" x14ac:dyDescent="0.3">
      <c r="D5" s="144"/>
      <c r="E5" s="144"/>
      <c r="F5" s="144"/>
      <c r="G5" s="144"/>
      <c r="H5" s="144"/>
      <c r="I5" s="144"/>
      <c r="J5" s="150"/>
    </row>
    <row r="6" spans="2:17" s="142" customFormat="1" x14ac:dyDescent="0.3">
      <c r="B6" s="141" t="s">
        <v>29</v>
      </c>
      <c r="D6" s="281">
        <v>393040</v>
      </c>
      <c r="E6" s="26"/>
      <c r="F6" s="281">
        <v>358713</v>
      </c>
      <c r="G6" s="143"/>
      <c r="H6" s="156">
        <f>(D6-F6)/+F6*100</f>
        <v>9.5694886998798481</v>
      </c>
      <c r="I6" s="149"/>
      <c r="J6" s="155">
        <f>D6-F6</f>
        <v>34327</v>
      </c>
      <c r="L6" s="151"/>
    </row>
    <row r="7" spans="2:17" x14ac:dyDescent="0.3">
      <c r="B7" s="141" t="s">
        <v>30</v>
      </c>
      <c r="C7" s="142"/>
      <c r="D7" s="281">
        <f>+D8+D9</f>
        <v>77349</v>
      </c>
      <c r="E7" s="26"/>
      <c r="F7" s="281">
        <f>+F8+F9</f>
        <v>58104</v>
      </c>
      <c r="G7" s="143"/>
      <c r="H7" s="156">
        <f t="shared" ref="H7:H18" si="0">(D7-F7)/+F7*100</f>
        <v>33.12164394878149</v>
      </c>
      <c r="I7" s="149"/>
      <c r="J7" s="155">
        <f t="shared" ref="J7:J18" si="1">D7-F7</f>
        <v>19245</v>
      </c>
      <c r="L7" s="152"/>
      <c r="M7" s="142"/>
      <c r="N7" s="142"/>
      <c r="O7" s="144"/>
      <c r="P7" s="144"/>
      <c r="Q7" s="144"/>
    </row>
    <row r="8" spans="2:17" x14ac:dyDescent="0.3">
      <c r="B8" s="154" t="s">
        <v>36</v>
      </c>
      <c r="D8" s="282">
        <v>241119</v>
      </c>
      <c r="E8" s="27"/>
      <c r="F8" s="282">
        <v>248876</v>
      </c>
      <c r="G8" s="147"/>
      <c r="H8" s="153">
        <f t="shared" si="0"/>
        <v>-3.1168131921117346</v>
      </c>
      <c r="I8" s="153"/>
      <c r="J8" s="147">
        <f t="shared" si="1"/>
        <v>-7757</v>
      </c>
      <c r="L8" s="152"/>
      <c r="M8" s="142"/>
      <c r="N8" s="142"/>
      <c r="O8" s="143"/>
      <c r="P8" s="143"/>
      <c r="Q8" s="146"/>
    </row>
    <row r="9" spans="2:17" x14ac:dyDescent="0.3">
      <c r="B9" s="154" t="s">
        <v>31</v>
      </c>
      <c r="D9" s="282">
        <v>-163770</v>
      </c>
      <c r="E9" s="27"/>
      <c r="F9" s="282">
        <v>-190772</v>
      </c>
      <c r="G9" s="147"/>
      <c r="H9" s="153">
        <f t="shared" si="0"/>
        <v>-14.154068731260352</v>
      </c>
      <c r="I9" s="153"/>
      <c r="J9" s="147">
        <f t="shared" si="1"/>
        <v>27002</v>
      </c>
      <c r="L9" s="152"/>
      <c r="M9" s="142"/>
      <c r="N9" s="142"/>
      <c r="O9" s="143"/>
      <c r="P9" s="143"/>
      <c r="Q9" s="146"/>
    </row>
    <row r="10" spans="2:17" x14ac:dyDescent="0.3">
      <c r="D10" s="282"/>
      <c r="E10" s="27"/>
      <c r="F10" s="282"/>
      <c r="G10" s="147"/>
      <c r="H10" s="153"/>
      <c r="I10" s="153"/>
      <c r="J10" s="147"/>
      <c r="L10" s="152"/>
      <c r="M10" s="142"/>
      <c r="N10" s="142"/>
      <c r="O10" s="143"/>
      <c r="P10" s="143"/>
      <c r="Q10" s="146"/>
    </row>
    <row r="11" spans="2:17" s="201" customFormat="1" ht="18" x14ac:dyDescent="0.35">
      <c r="B11" s="200" t="s">
        <v>32</v>
      </c>
      <c r="D11" s="283">
        <f>+D7+D6</f>
        <v>470389</v>
      </c>
      <c r="E11" s="44"/>
      <c r="F11" s="283">
        <f>+F7+F6</f>
        <v>416817</v>
      </c>
      <c r="G11" s="203"/>
      <c r="H11" s="204">
        <f t="shared" si="0"/>
        <v>12.852642766489849</v>
      </c>
      <c r="I11" s="205"/>
      <c r="J11" s="202">
        <f t="shared" si="1"/>
        <v>53572</v>
      </c>
      <c r="L11" s="209"/>
      <c r="M11" s="206"/>
      <c r="N11" s="206"/>
      <c r="O11" s="210"/>
      <c r="P11" s="210"/>
      <c r="Q11" s="211"/>
    </row>
    <row r="12" spans="2:17" s="201" customFormat="1" ht="18" x14ac:dyDescent="0.35">
      <c r="D12" s="377"/>
      <c r="E12" s="44"/>
      <c r="F12" s="377"/>
      <c r="G12" s="203"/>
      <c r="H12" s="205"/>
      <c r="I12" s="205"/>
      <c r="J12" s="203"/>
      <c r="L12" s="209"/>
      <c r="M12" s="206"/>
      <c r="N12" s="206"/>
      <c r="O12" s="210"/>
      <c r="P12" s="210"/>
      <c r="Q12" s="211"/>
    </row>
    <row r="13" spans="2:17" s="142" customFormat="1" x14ac:dyDescent="0.3">
      <c r="D13" s="284"/>
      <c r="E13" s="26"/>
      <c r="F13" s="284"/>
      <c r="G13" s="143"/>
      <c r="H13" s="149"/>
      <c r="I13" s="149"/>
      <c r="J13" s="143"/>
      <c r="L13" s="151"/>
      <c r="M13" s="145"/>
      <c r="N13" s="145"/>
      <c r="O13" s="147"/>
      <c r="P13" s="147"/>
      <c r="Q13" s="148"/>
    </row>
    <row r="14" spans="2:17" x14ac:dyDescent="0.3">
      <c r="B14" s="141" t="s">
        <v>98</v>
      </c>
      <c r="C14" s="142"/>
      <c r="D14" s="281">
        <v>360710</v>
      </c>
      <c r="E14" s="26"/>
      <c r="F14" s="281">
        <v>331613</v>
      </c>
      <c r="G14" s="143"/>
      <c r="H14" s="156">
        <f t="shared" si="0"/>
        <v>8.7743845989150007</v>
      </c>
      <c r="I14" s="149"/>
      <c r="J14" s="155">
        <f t="shared" si="1"/>
        <v>29097</v>
      </c>
      <c r="L14" s="152"/>
      <c r="O14" s="147"/>
      <c r="P14" s="147"/>
      <c r="Q14" s="148"/>
    </row>
    <row r="15" spans="2:17" x14ac:dyDescent="0.3">
      <c r="B15" s="141" t="s">
        <v>99</v>
      </c>
      <c r="C15" s="142"/>
      <c r="D15" s="281">
        <v>75110</v>
      </c>
      <c r="E15" s="26"/>
      <c r="F15" s="281">
        <v>65841</v>
      </c>
      <c r="G15" s="143"/>
      <c r="H15" s="156">
        <f t="shared" si="0"/>
        <v>14.077854224571315</v>
      </c>
      <c r="I15" s="149"/>
      <c r="J15" s="155">
        <f t="shared" si="1"/>
        <v>9269</v>
      </c>
      <c r="L15" s="152"/>
      <c r="M15" s="142"/>
      <c r="N15" s="142"/>
      <c r="O15" s="143"/>
      <c r="P15" s="143"/>
      <c r="Q15" s="146"/>
    </row>
    <row r="16" spans="2:17" x14ac:dyDescent="0.3">
      <c r="B16" s="141" t="s">
        <v>33</v>
      </c>
      <c r="C16" s="142"/>
      <c r="D16" s="281">
        <v>34569</v>
      </c>
      <c r="E16" s="26"/>
      <c r="F16" s="281">
        <v>19363</v>
      </c>
      <c r="G16" s="143"/>
      <c r="H16" s="156">
        <f t="shared" si="0"/>
        <v>78.531219335846714</v>
      </c>
      <c r="I16" s="149"/>
      <c r="J16" s="155">
        <f t="shared" si="1"/>
        <v>15206</v>
      </c>
      <c r="L16" s="152"/>
      <c r="M16" s="142"/>
      <c r="N16" s="142"/>
      <c r="O16" s="143"/>
      <c r="P16" s="143"/>
      <c r="Q16" s="146"/>
    </row>
    <row r="17" spans="2:17" x14ac:dyDescent="0.3">
      <c r="B17" s="142"/>
      <c r="C17" s="142"/>
      <c r="D17" s="284"/>
      <c r="E17" s="26"/>
      <c r="F17" s="284"/>
      <c r="G17" s="143"/>
      <c r="H17" s="149"/>
      <c r="I17" s="149"/>
      <c r="J17" s="143"/>
      <c r="L17" s="152"/>
      <c r="M17" s="142"/>
      <c r="N17" s="142"/>
      <c r="O17" s="143"/>
      <c r="P17" s="143"/>
      <c r="Q17" s="146"/>
    </row>
    <row r="18" spans="2:17" s="206" customFormat="1" ht="18" x14ac:dyDescent="0.35">
      <c r="B18" s="200" t="s">
        <v>34</v>
      </c>
      <c r="C18" s="201"/>
      <c r="D18" s="283">
        <f>+D16+D15+D14</f>
        <v>470389</v>
      </c>
      <c r="E18" s="44"/>
      <c r="F18" s="283">
        <f>+F16+F15+F14</f>
        <v>416817</v>
      </c>
      <c r="G18" s="203"/>
      <c r="H18" s="204">
        <f t="shared" si="0"/>
        <v>12.852642766489849</v>
      </c>
      <c r="I18" s="205"/>
      <c r="J18" s="202">
        <f t="shared" si="1"/>
        <v>53572</v>
      </c>
      <c r="L18" s="207"/>
      <c r="M18" s="201"/>
      <c r="N18" s="201"/>
      <c r="O18" s="203"/>
      <c r="P18" s="203"/>
      <c r="Q18" s="208"/>
    </row>
    <row r="19" spans="2:17" x14ac:dyDescent="0.3">
      <c r="B19" s="142"/>
      <c r="C19" s="142"/>
      <c r="D19" s="284"/>
      <c r="E19" s="26"/>
      <c r="F19" s="284"/>
      <c r="G19" s="143"/>
      <c r="H19" s="149"/>
      <c r="I19" s="149"/>
      <c r="J19" s="143"/>
      <c r="L19" s="152"/>
      <c r="M19" s="142"/>
      <c r="N19" s="142"/>
      <c r="O19" s="143"/>
      <c r="P19" s="143"/>
      <c r="Q19" s="146"/>
    </row>
    <row r="20" spans="2:17" x14ac:dyDescent="0.3">
      <c r="B20" s="142"/>
      <c r="C20" s="142"/>
      <c r="D20" s="284"/>
      <c r="E20" s="26"/>
      <c r="F20" s="284"/>
      <c r="G20" s="143"/>
      <c r="H20" s="149"/>
      <c r="I20" s="149"/>
      <c r="J20" s="143"/>
      <c r="L20" s="152"/>
      <c r="M20" s="142"/>
      <c r="N20" s="142"/>
      <c r="O20" s="143"/>
      <c r="P20" s="143"/>
      <c r="Q20" s="146"/>
    </row>
    <row r="21" spans="2:17" x14ac:dyDescent="0.3">
      <c r="B21" s="141" t="s">
        <v>81</v>
      </c>
      <c r="D21" s="223">
        <f>D15/D14</f>
        <v>0.20822821657287016</v>
      </c>
      <c r="E21" s="224"/>
      <c r="F21" s="223">
        <f>F15/F14</f>
        <v>0.19854770470397723</v>
      </c>
      <c r="G21" s="224"/>
      <c r="H21" s="225">
        <f>(D21-F21)/+F21*100</f>
        <v>4.8756604279691862</v>
      </c>
      <c r="I21" s="146"/>
      <c r="J21" s="157"/>
    </row>
    <row r="22" spans="2:17" x14ac:dyDescent="0.3">
      <c r="D22" s="285"/>
      <c r="E22" s="217"/>
      <c r="F22" s="285"/>
      <c r="G22" s="217"/>
      <c r="H22" s="217"/>
      <c r="I22" s="147"/>
    </row>
    <row r="23" spans="2:17" x14ac:dyDescent="0.3">
      <c r="B23" s="141" t="s">
        <v>82</v>
      </c>
      <c r="D23" s="226">
        <f>D15/142874</f>
        <v>0.52570796645995777</v>
      </c>
      <c r="E23" s="227"/>
      <c r="F23" s="226">
        <f>F15/93799</f>
        <v>0.70193712086482796</v>
      </c>
      <c r="G23" s="227"/>
      <c r="H23" s="225">
        <f t="shared" ref="H23" si="2">(D23-F23)/+F23*100</f>
        <v>-25.106116939327194</v>
      </c>
      <c r="I23" s="146"/>
      <c r="J23" s="157"/>
    </row>
    <row r="24" spans="2:17" x14ac:dyDescent="0.3">
      <c r="D24" s="286"/>
    </row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&amp;L_x000D_&amp;1#&amp;"Aptos"&amp;10&amp;K000000 ERCROS-Documento de uso interno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38DD5"/>
    <pageSetUpPr fitToPage="1"/>
  </sheetPr>
  <dimension ref="B2:K142"/>
  <sheetViews>
    <sheetView tabSelected="1" workbookViewId="0">
      <selection activeCell="F9" sqref="F9"/>
    </sheetView>
  </sheetViews>
  <sheetFormatPr baseColWidth="10" defaultRowHeight="15.6" x14ac:dyDescent="0.3"/>
  <cols>
    <col min="1" max="1" width="11" style="13"/>
    <col min="2" max="2" width="52.59765625" style="13" customWidth="1"/>
    <col min="3" max="3" width="0.8984375" style="13" customWidth="1"/>
    <col min="4" max="4" width="13.09765625" style="13" customWidth="1"/>
    <col min="5" max="5" width="0.8984375" style="13" customWidth="1"/>
    <col min="6" max="6" width="13.09765625" style="13" customWidth="1"/>
    <col min="7" max="257" width="11" style="13"/>
    <col min="258" max="258" width="52.59765625" style="13" customWidth="1"/>
    <col min="259" max="260" width="11.3984375" style="13" bestFit="1" customWidth="1"/>
    <col min="261" max="261" width="12.09765625" style="13" bestFit="1" customWidth="1"/>
    <col min="262" max="513" width="11" style="13"/>
    <col min="514" max="514" width="52.59765625" style="13" customWidth="1"/>
    <col min="515" max="516" width="11.3984375" style="13" bestFit="1" customWidth="1"/>
    <col min="517" max="517" width="12.09765625" style="13" bestFit="1" customWidth="1"/>
    <col min="518" max="769" width="11" style="13"/>
    <col min="770" max="770" width="52.59765625" style="13" customWidth="1"/>
    <col min="771" max="772" width="11.3984375" style="13" bestFit="1" customWidth="1"/>
    <col min="773" max="773" width="12.09765625" style="13" bestFit="1" customWidth="1"/>
    <col min="774" max="1025" width="11" style="13"/>
    <col min="1026" max="1026" width="52.59765625" style="13" customWidth="1"/>
    <col min="1027" max="1028" width="11.3984375" style="13" bestFit="1" customWidth="1"/>
    <col min="1029" max="1029" width="12.09765625" style="13" bestFit="1" customWidth="1"/>
    <col min="1030" max="1281" width="11" style="13"/>
    <col min="1282" max="1282" width="52.59765625" style="13" customWidth="1"/>
    <col min="1283" max="1284" width="11.3984375" style="13" bestFit="1" customWidth="1"/>
    <col min="1285" max="1285" width="12.09765625" style="13" bestFit="1" customWidth="1"/>
    <col min="1286" max="1537" width="11" style="13"/>
    <col min="1538" max="1538" width="52.59765625" style="13" customWidth="1"/>
    <col min="1539" max="1540" width="11.3984375" style="13" bestFit="1" customWidth="1"/>
    <col min="1541" max="1541" width="12.09765625" style="13" bestFit="1" customWidth="1"/>
    <col min="1542" max="1793" width="11" style="13"/>
    <col min="1794" max="1794" width="52.59765625" style="13" customWidth="1"/>
    <col min="1795" max="1796" width="11.3984375" style="13" bestFit="1" customWidth="1"/>
    <col min="1797" max="1797" width="12.09765625" style="13" bestFit="1" customWidth="1"/>
    <col min="1798" max="2049" width="11" style="13"/>
    <col min="2050" max="2050" width="52.59765625" style="13" customWidth="1"/>
    <col min="2051" max="2052" width="11.3984375" style="13" bestFit="1" customWidth="1"/>
    <col min="2053" max="2053" width="12.09765625" style="13" bestFit="1" customWidth="1"/>
    <col min="2054" max="2305" width="11" style="13"/>
    <col min="2306" max="2306" width="52.59765625" style="13" customWidth="1"/>
    <col min="2307" max="2308" width="11.3984375" style="13" bestFit="1" customWidth="1"/>
    <col min="2309" max="2309" width="12.09765625" style="13" bestFit="1" customWidth="1"/>
    <col min="2310" max="2561" width="11" style="13"/>
    <col min="2562" max="2562" width="52.59765625" style="13" customWidth="1"/>
    <col min="2563" max="2564" width="11.3984375" style="13" bestFit="1" customWidth="1"/>
    <col min="2565" max="2565" width="12.09765625" style="13" bestFit="1" customWidth="1"/>
    <col min="2566" max="2817" width="11" style="13"/>
    <col min="2818" max="2818" width="52.59765625" style="13" customWidth="1"/>
    <col min="2819" max="2820" width="11.3984375" style="13" bestFit="1" customWidth="1"/>
    <col min="2821" max="2821" width="12.09765625" style="13" bestFit="1" customWidth="1"/>
    <col min="2822" max="3073" width="11" style="13"/>
    <col min="3074" max="3074" width="52.59765625" style="13" customWidth="1"/>
    <col min="3075" max="3076" width="11.3984375" style="13" bestFit="1" customWidth="1"/>
    <col min="3077" max="3077" width="12.09765625" style="13" bestFit="1" customWidth="1"/>
    <col min="3078" max="3329" width="11" style="13"/>
    <col min="3330" max="3330" width="52.59765625" style="13" customWidth="1"/>
    <col min="3331" max="3332" width="11.3984375" style="13" bestFit="1" customWidth="1"/>
    <col min="3333" max="3333" width="12.09765625" style="13" bestFit="1" customWidth="1"/>
    <col min="3334" max="3585" width="11" style="13"/>
    <col min="3586" max="3586" width="52.59765625" style="13" customWidth="1"/>
    <col min="3587" max="3588" width="11.3984375" style="13" bestFit="1" customWidth="1"/>
    <col min="3589" max="3589" width="12.09765625" style="13" bestFit="1" customWidth="1"/>
    <col min="3590" max="3841" width="11" style="13"/>
    <col min="3842" max="3842" width="52.59765625" style="13" customWidth="1"/>
    <col min="3843" max="3844" width="11.3984375" style="13" bestFit="1" customWidth="1"/>
    <col min="3845" max="3845" width="12.09765625" style="13" bestFit="1" customWidth="1"/>
    <col min="3846" max="4097" width="11" style="13"/>
    <col min="4098" max="4098" width="52.59765625" style="13" customWidth="1"/>
    <col min="4099" max="4100" width="11.3984375" style="13" bestFit="1" customWidth="1"/>
    <col min="4101" max="4101" width="12.09765625" style="13" bestFit="1" customWidth="1"/>
    <col min="4102" max="4353" width="11" style="13"/>
    <col min="4354" max="4354" width="52.59765625" style="13" customWidth="1"/>
    <col min="4355" max="4356" width="11.3984375" style="13" bestFit="1" customWidth="1"/>
    <col min="4357" max="4357" width="12.09765625" style="13" bestFit="1" customWidth="1"/>
    <col min="4358" max="4609" width="11" style="13"/>
    <col min="4610" max="4610" width="52.59765625" style="13" customWidth="1"/>
    <col min="4611" max="4612" width="11.3984375" style="13" bestFit="1" customWidth="1"/>
    <col min="4613" max="4613" width="12.09765625" style="13" bestFit="1" customWidth="1"/>
    <col min="4614" max="4865" width="11" style="13"/>
    <col min="4866" max="4866" width="52.59765625" style="13" customWidth="1"/>
    <col min="4867" max="4868" width="11.3984375" style="13" bestFit="1" customWidth="1"/>
    <col min="4869" max="4869" width="12.09765625" style="13" bestFit="1" customWidth="1"/>
    <col min="4870" max="5121" width="11" style="13"/>
    <col min="5122" max="5122" width="52.59765625" style="13" customWidth="1"/>
    <col min="5123" max="5124" width="11.3984375" style="13" bestFit="1" customWidth="1"/>
    <col min="5125" max="5125" width="12.09765625" style="13" bestFit="1" customWidth="1"/>
    <col min="5126" max="5377" width="11" style="13"/>
    <col min="5378" max="5378" width="52.59765625" style="13" customWidth="1"/>
    <col min="5379" max="5380" width="11.3984375" style="13" bestFit="1" customWidth="1"/>
    <col min="5381" max="5381" width="12.09765625" style="13" bestFit="1" customWidth="1"/>
    <col min="5382" max="5633" width="11" style="13"/>
    <col min="5634" max="5634" width="52.59765625" style="13" customWidth="1"/>
    <col min="5635" max="5636" width="11.3984375" style="13" bestFit="1" customWidth="1"/>
    <col min="5637" max="5637" width="12.09765625" style="13" bestFit="1" customWidth="1"/>
    <col min="5638" max="5889" width="11" style="13"/>
    <col min="5890" max="5890" width="52.59765625" style="13" customWidth="1"/>
    <col min="5891" max="5892" width="11.3984375" style="13" bestFit="1" customWidth="1"/>
    <col min="5893" max="5893" width="12.09765625" style="13" bestFit="1" customWidth="1"/>
    <col min="5894" max="6145" width="11" style="13"/>
    <col min="6146" max="6146" width="52.59765625" style="13" customWidth="1"/>
    <col min="6147" max="6148" width="11.3984375" style="13" bestFit="1" customWidth="1"/>
    <col min="6149" max="6149" width="12.09765625" style="13" bestFit="1" customWidth="1"/>
    <col min="6150" max="6401" width="11" style="13"/>
    <col min="6402" max="6402" width="52.59765625" style="13" customWidth="1"/>
    <col min="6403" max="6404" width="11.3984375" style="13" bestFit="1" customWidth="1"/>
    <col min="6405" max="6405" width="12.09765625" style="13" bestFit="1" customWidth="1"/>
    <col min="6406" max="6657" width="11" style="13"/>
    <col min="6658" max="6658" width="52.59765625" style="13" customWidth="1"/>
    <col min="6659" max="6660" width="11.3984375" style="13" bestFit="1" customWidth="1"/>
    <col min="6661" max="6661" width="12.09765625" style="13" bestFit="1" customWidth="1"/>
    <col min="6662" max="6913" width="11" style="13"/>
    <col min="6914" max="6914" width="52.59765625" style="13" customWidth="1"/>
    <col min="6915" max="6916" width="11.3984375" style="13" bestFit="1" customWidth="1"/>
    <col min="6917" max="6917" width="12.09765625" style="13" bestFit="1" customWidth="1"/>
    <col min="6918" max="7169" width="11" style="13"/>
    <col min="7170" max="7170" width="52.59765625" style="13" customWidth="1"/>
    <col min="7171" max="7172" width="11.3984375" style="13" bestFit="1" customWidth="1"/>
    <col min="7173" max="7173" width="12.09765625" style="13" bestFit="1" customWidth="1"/>
    <col min="7174" max="7425" width="11" style="13"/>
    <col min="7426" max="7426" width="52.59765625" style="13" customWidth="1"/>
    <col min="7427" max="7428" width="11.3984375" style="13" bestFit="1" customWidth="1"/>
    <col min="7429" max="7429" width="12.09765625" style="13" bestFit="1" customWidth="1"/>
    <col min="7430" max="7681" width="11" style="13"/>
    <col min="7682" max="7682" width="52.59765625" style="13" customWidth="1"/>
    <col min="7683" max="7684" width="11.3984375" style="13" bestFit="1" customWidth="1"/>
    <col min="7685" max="7685" width="12.09765625" style="13" bestFit="1" customWidth="1"/>
    <col min="7686" max="7937" width="11" style="13"/>
    <col min="7938" max="7938" width="52.59765625" style="13" customWidth="1"/>
    <col min="7939" max="7940" width="11.3984375" style="13" bestFit="1" customWidth="1"/>
    <col min="7941" max="7941" width="12.09765625" style="13" bestFit="1" customWidth="1"/>
    <col min="7942" max="8193" width="11" style="13"/>
    <col min="8194" max="8194" width="52.59765625" style="13" customWidth="1"/>
    <col min="8195" max="8196" width="11.3984375" style="13" bestFit="1" customWidth="1"/>
    <col min="8197" max="8197" width="12.09765625" style="13" bestFit="1" customWidth="1"/>
    <col min="8198" max="8449" width="11" style="13"/>
    <col min="8450" max="8450" width="52.59765625" style="13" customWidth="1"/>
    <col min="8451" max="8452" width="11.3984375" style="13" bestFit="1" customWidth="1"/>
    <col min="8453" max="8453" width="12.09765625" style="13" bestFit="1" customWidth="1"/>
    <col min="8454" max="8705" width="11" style="13"/>
    <col min="8706" max="8706" width="52.59765625" style="13" customWidth="1"/>
    <col min="8707" max="8708" width="11.3984375" style="13" bestFit="1" customWidth="1"/>
    <col min="8709" max="8709" width="12.09765625" style="13" bestFit="1" customWidth="1"/>
    <col min="8710" max="8961" width="11" style="13"/>
    <col min="8962" max="8962" width="52.59765625" style="13" customWidth="1"/>
    <col min="8963" max="8964" width="11.3984375" style="13" bestFit="1" customWidth="1"/>
    <col min="8965" max="8965" width="12.09765625" style="13" bestFit="1" customWidth="1"/>
    <col min="8966" max="9217" width="11" style="13"/>
    <col min="9218" max="9218" width="52.59765625" style="13" customWidth="1"/>
    <col min="9219" max="9220" width="11.3984375" style="13" bestFit="1" customWidth="1"/>
    <col min="9221" max="9221" width="12.09765625" style="13" bestFit="1" customWidth="1"/>
    <col min="9222" max="9473" width="11" style="13"/>
    <col min="9474" max="9474" width="52.59765625" style="13" customWidth="1"/>
    <col min="9475" max="9476" width="11.3984375" style="13" bestFit="1" customWidth="1"/>
    <col min="9477" max="9477" width="12.09765625" style="13" bestFit="1" customWidth="1"/>
    <col min="9478" max="9729" width="11" style="13"/>
    <col min="9730" max="9730" width="52.59765625" style="13" customWidth="1"/>
    <col min="9731" max="9732" width="11.3984375" style="13" bestFit="1" customWidth="1"/>
    <col min="9733" max="9733" width="12.09765625" style="13" bestFit="1" customWidth="1"/>
    <col min="9734" max="9985" width="11" style="13"/>
    <col min="9986" max="9986" width="52.59765625" style="13" customWidth="1"/>
    <col min="9987" max="9988" width="11.3984375" style="13" bestFit="1" customWidth="1"/>
    <col min="9989" max="9989" width="12.09765625" style="13" bestFit="1" customWidth="1"/>
    <col min="9990" max="10241" width="11" style="13"/>
    <col min="10242" max="10242" width="52.59765625" style="13" customWidth="1"/>
    <col min="10243" max="10244" width="11.3984375" style="13" bestFit="1" customWidth="1"/>
    <col min="10245" max="10245" width="12.09765625" style="13" bestFit="1" customWidth="1"/>
    <col min="10246" max="10497" width="11" style="13"/>
    <col min="10498" max="10498" width="52.59765625" style="13" customWidth="1"/>
    <col min="10499" max="10500" width="11.3984375" style="13" bestFit="1" customWidth="1"/>
    <col min="10501" max="10501" width="12.09765625" style="13" bestFit="1" customWidth="1"/>
    <col min="10502" max="10753" width="11" style="13"/>
    <col min="10754" max="10754" width="52.59765625" style="13" customWidth="1"/>
    <col min="10755" max="10756" width="11.3984375" style="13" bestFit="1" customWidth="1"/>
    <col min="10757" max="10757" width="12.09765625" style="13" bestFit="1" customWidth="1"/>
    <col min="10758" max="11009" width="11" style="13"/>
    <col min="11010" max="11010" width="52.59765625" style="13" customWidth="1"/>
    <col min="11011" max="11012" width="11.3984375" style="13" bestFit="1" customWidth="1"/>
    <col min="11013" max="11013" width="12.09765625" style="13" bestFit="1" customWidth="1"/>
    <col min="11014" max="11265" width="11" style="13"/>
    <col min="11266" max="11266" width="52.59765625" style="13" customWidth="1"/>
    <col min="11267" max="11268" width="11.3984375" style="13" bestFit="1" customWidth="1"/>
    <col min="11269" max="11269" width="12.09765625" style="13" bestFit="1" customWidth="1"/>
    <col min="11270" max="11521" width="11" style="13"/>
    <col min="11522" max="11522" width="52.59765625" style="13" customWidth="1"/>
    <col min="11523" max="11524" width="11.3984375" style="13" bestFit="1" customWidth="1"/>
    <col min="11525" max="11525" width="12.09765625" style="13" bestFit="1" customWidth="1"/>
    <col min="11526" max="11777" width="11" style="13"/>
    <col min="11778" max="11778" width="52.59765625" style="13" customWidth="1"/>
    <col min="11779" max="11780" width="11.3984375" style="13" bestFit="1" customWidth="1"/>
    <col min="11781" max="11781" width="12.09765625" style="13" bestFit="1" customWidth="1"/>
    <col min="11782" max="12033" width="11" style="13"/>
    <col min="12034" max="12034" width="52.59765625" style="13" customWidth="1"/>
    <col min="12035" max="12036" width="11.3984375" style="13" bestFit="1" customWidth="1"/>
    <col min="12037" max="12037" width="12.09765625" style="13" bestFit="1" customWidth="1"/>
    <col min="12038" max="12289" width="11" style="13"/>
    <col min="12290" max="12290" width="52.59765625" style="13" customWidth="1"/>
    <col min="12291" max="12292" width="11.3984375" style="13" bestFit="1" customWidth="1"/>
    <col min="12293" max="12293" width="12.09765625" style="13" bestFit="1" customWidth="1"/>
    <col min="12294" max="12545" width="11" style="13"/>
    <col min="12546" max="12546" width="52.59765625" style="13" customWidth="1"/>
    <col min="12547" max="12548" width="11.3984375" style="13" bestFit="1" customWidth="1"/>
    <col min="12549" max="12549" width="12.09765625" style="13" bestFit="1" customWidth="1"/>
    <col min="12550" max="12801" width="11" style="13"/>
    <col min="12802" max="12802" width="52.59765625" style="13" customWidth="1"/>
    <col min="12803" max="12804" width="11.3984375" style="13" bestFit="1" customWidth="1"/>
    <col min="12805" max="12805" width="12.09765625" style="13" bestFit="1" customWidth="1"/>
    <col min="12806" max="13057" width="11" style="13"/>
    <col min="13058" max="13058" width="52.59765625" style="13" customWidth="1"/>
    <col min="13059" max="13060" width="11.3984375" style="13" bestFit="1" customWidth="1"/>
    <col min="13061" max="13061" width="12.09765625" style="13" bestFit="1" customWidth="1"/>
    <col min="13062" max="13313" width="11" style="13"/>
    <col min="13314" max="13314" width="52.59765625" style="13" customWidth="1"/>
    <col min="13315" max="13316" width="11.3984375" style="13" bestFit="1" customWidth="1"/>
    <col min="13317" max="13317" width="12.09765625" style="13" bestFit="1" customWidth="1"/>
    <col min="13318" max="13569" width="11" style="13"/>
    <col min="13570" max="13570" width="52.59765625" style="13" customWidth="1"/>
    <col min="13571" max="13572" width="11.3984375" style="13" bestFit="1" customWidth="1"/>
    <col min="13573" max="13573" width="12.09765625" style="13" bestFit="1" customWidth="1"/>
    <col min="13574" max="13825" width="11" style="13"/>
    <col min="13826" max="13826" width="52.59765625" style="13" customWidth="1"/>
    <col min="13827" max="13828" width="11.3984375" style="13" bestFit="1" customWidth="1"/>
    <col min="13829" max="13829" width="12.09765625" style="13" bestFit="1" customWidth="1"/>
    <col min="13830" max="14081" width="11" style="13"/>
    <col min="14082" max="14082" width="52.59765625" style="13" customWidth="1"/>
    <col min="14083" max="14084" width="11.3984375" style="13" bestFit="1" customWidth="1"/>
    <col min="14085" max="14085" width="12.09765625" style="13" bestFit="1" customWidth="1"/>
    <col min="14086" max="14337" width="11" style="13"/>
    <col min="14338" max="14338" width="52.59765625" style="13" customWidth="1"/>
    <col min="14339" max="14340" width="11.3984375" style="13" bestFit="1" customWidth="1"/>
    <col min="14341" max="14341" width="12.09765625" style="13" bestFit="1" customWidth="1"/>
    <col min="14342" max="14593" width="11" style="13"/>
    <col min="14594" max="14594" width="52.59765625" style="13" customWidth="1"/>
    <col min="14595" max="14596" width="11.3984375" style="13" bestFit="1" customWidth="1"/>
    <col min="14597" max="14597" width="12.09765625" style="13" bestFit="1" customWidth="1"/>
    <col min="14598" max="14849" width="11" style="13"/>
    <col min="14850" max="14850" width="52.59765625" style="13" customWidth="1"/>
    <col min="14851" max="14852" width="11.3984375" style="13" bestFit="1" customWidth="1"/>
    <col min="14853" max="14853" width="12.09765625" style="13" bestFit="1" customWidth="1"/>
    <col min="14854" max="15105" width="11" style="13"/>
    <col min="15106" max="15106" width="52.59765625" style="13" customWidth="1"/>
    <col min="15107" max="15108" width="11.3984375" style="13" bestFit="1" customWidth="1"/>
    <col min="15109" max="15109" width="12.09765625" style="13" bestFit="1" customWidth="1"/>
    <col min="15110" max="15361" width="11" style="13"/>
    <col min="15362" max="15362" width="52.59765625" style="13" customWidth="1"/>
    <col min="15363" max="15364" width="11.3984375" style="13" bestFit="1" customWidth="1"/>
    <col min="15365" max="15365" width="12.09765625" style="13" bestFit="1" customWidth="1"/>
    <col min="15366" max="15617" width="11" style="13"/>
    <col min="15618" max="15618" width="52.59765625" style="13" customWidth="1"/>
    <col min="15619" max="15620" width="11.3984375" style="13" bestFit="1" customWidth="1"/>
    <col min="15621" max="15621" width="12.09765625" style="13" bestFit="1" customWidth="1"/>
    <col min="15622" max="15873" width="11" style="13"/>
    <col min="15874" max="15874" width="52.59765625" style="13" customWidth="1"/>
    <col min="15875" max="15876" width="11.3984375" style="13" bestFit="1" customWidth="1"/>
    <col min="15877" max="15877" width="12.09765625" style="13" bestFit="1" customWidth="1"/>
    <col min="15878" max="16129" width="11" style="13"/>
    <col min="16130" max="16130" width="52.59765625" style="13" customWidth="1"/>
    <col min="16131" max="16132" width="11.3984375" style="13" bestFit="1" customWidth="1"/>
    <col min="16133" max="16133" width="12.09765625" style="13" bestFit="1" customWidth="1"/>
    <col min="16134" max="16384" width="11" style="13"/>
  </cols>
  <sheetData>
    <row r="2" spans="2:6" ht="20.399999999999999" x14ac:dyDescent="0.3">
      <c r="B2" s="397" t="s">
        <v>165</v>
      </c>
      <c r="C2" s="397"/>
      <c r="D2" s="397"/>
      <c r="E2" s="397"/>
      <c r="F2" s="397"/>
    </row>
    <row r="3" spans="2:6" ht="17.399999999999999" x14ac:dyDescent="0.3">
      <c r="B3" s="106"/>
      <c r="C3" s="106"/>
      <c r="D3" s="106"/>
      <c r="E3" s="106"/>
      <c r="F3" s="106"/>
    </row>
    <row r="4" spans="2:6" x14ac:dyDescent="0.3">
      <c r="B4" s="159"/>
      <c r="C4" s="159"/>
      <c r="D4" s="48" t="s">
        <v>190</v>
      </c>
      <c r="E4" s="55"/>
      <c r="F4" s="48" t="s">
        <v>183</v>
      </c>
    </row>
    <row r="5" spans="2:6" x14ac:dyDescent="0.3">
      <c r="B5" s="159"/>
      <c r="C5" s="159"/>
      <c r="D5" s="160"/>
      <c r="E5" s="160"/>
      <c r="F5" s="160"/>
    </row>
    <row r="6" spans="2:6" x14ac:dyDescent="0.3">
      <c r="B6" s="162" t="s">
        <v>57</v>
      </c>
      <c r="C6" s="159"/>
      <c r="D6" s="272"/>
      <c r="E6" s="160"/>
      <c r="F6" s="272"/>
    </row>
    <row r="7" spans="2:6" ht="18.600000000000001" x14ac:dyDescent="0.3">
      <c r="B7" s="90" t="s">
        <v>169</v>
      </c>
      <c r="C7" s="161"/>
      <c r="D7" s="287">
        <v>0.21</v>
      </c>
      <c r="E7" s="163"/>
      <c r="F7" s="287">
        <v>0.2</v>
      </c>
    </row>
    <row r="8" spans="2:6" ht="18.600000000000001" x14ac:dyDescent="0.3">
      <c r="B8" s="90" t="s">
        <v>170</v>
      </c>
      <c r="C8" s="161"/>
      <c r="D8" s="287">
        <v>0.53</v>
      </c>
      <c r="E8" s="163"/>
      <c r="F8" s="287">
        <v>0.7</v>
      </c>
    </row>
    <row r="9" spans="2:6" x14ac:dyDescent="0.3">
      <c r="B9" s="160" t="s">
        <v>56</v>
      </c>
      <c r="C9" s="160"/>
      <c r="D9" s="287">
        <v>1.35</v>
      </c>
      <c r="E9" s="163"/>
      <c r="F9" s="287">
        <v>1.3</v>
      </c>
    </row>
    <row r="10" spans="2:6" x14ac:dyDescent="0.3">
      <c r="B10" s="160" t="s">
        <v>61</v>
      </c>
      <c r="C10" s="160"/>
      <c r="D10" s="287">
        <v>1.17</v>
      </c>
      <c r="E10" s="163"/>
      <c r="F10" s="287">
        <v>1.17</v>
      </c>
    </row>
    <row r="11" spans="2:6" x14ac:dyDescent="0.3">
      <c r="B11" s="160" t="s">
        <v>55</v>
      </c>
      <c r="C11" s="160"/>
      <c r="D11" s="287">
        <v>19.59</v>
      </c>
      <c r="E11" s="164"/>
      <c r="F11" s="287">
        <v>14.83</v>
      </c>
    </row>
    <row r="12" spans="2:6" x14ac:dyDescent="0.3">
      <c r="B12" s="160" t="s">
        <v>54</v>
      </c>
      <c r="C12" s="160"/>
      <c r="D12" s="287">
        <v>60.09</v>
      </c>
      <c r="E12" s="163"/>
      <c r="F12" s="287">
        <v>57.92</v>
      </c>
    </row>
    <row r="13" spans="2:6" x14ac:dyDescent="0.3">
      <c r="B13" s="160" t="s">
        <v>53</v>
      </c>
      <c r="C13" s="160"/>
      <c r="D13" s="287">
        <v>48.78</v>
      </c>
      <c r="E13" s="165"/>
      <c r="F13" s="287">
        <v>54.45</v>
      </c>
    </row>
    <row r="14" spans="2:6" x14ac:dyDescent="0.3">
      <c r="B14" s="160"/>
      <c r="C14" s="160"/>
      <c r="D14" s="289"/>
      <c r="E14" s="165"/>
      <c r="F14" s="289"/>
    </row>
    <row r="15" spans="2:6" x14ac:dyDescent="0.3">
      <c r="B15" s="162" t="s">
        <v>52</v>
      </c>
      <c r="C15" s="159"/>
      <c r="D15" s="378"/>
      <c r="E15" s="166"/>
      <c r="F15" s="378"/>
    </row>
    <row r="16" spans="2:6" x14ac:dyDescent="0.3">
      <c r="B16" s="160" t="s">
        <v>62</v>
      </c>
      <c r="C16" s="160"/>
      <c r="D16" s="288">
        <v>1183</v>
      </c>
      <c r="E16" s="167"/>
      <c r="F16" s="288">
        <v>1563</v>
      </c>
    </row>
    <row r="17" spans="2:11" x14ac:dyDescent="0.3">
      <c r="B17" s="160" t="s">
        <v>163</v>
      </c>
      <c r="C17" s="160"/>
      <c r="D17" s="288">
        <v>212243</v>
      </c>
      <c r="E17" s="167"/>
      <c r="F17" s="288">
        <v>177016</v>
      </c>
    </row>
    <row r="18" spans="2:11" x14ac:dyDescent="0.3">
      <c r="B18" s="160" t="s">
        <v>51</v>
      </c>
      <c r="C18" s="160"/>
      <c r="D18" s="288">
        <v>157450</v>
      </c>
      <c r="E18" s="167"/>
      <c r="F18" s="288">
        <v>133195</v>
      </c>
    </row>
    <row r="19" spans="2:11" x14ac:dyDescent="0.3">
      <c r="B19" s="160" t="s">
        <v>50</v>
      </c>
      <c r="C19" s="160"/>
      <c r="D19" s="287">
        <v>55.59</v>
      </c>
      <c r="E19" s="163"/>
      <c r="F19" s="287">
        <v>53.06</v>
      </c>
    </row>
    <row r="20" spans="2:11" x14ac:dyDescent="0.3">
      <c r="B20" s="160" t="s">
        <v>65</v>
      </c>
      <c r="C20" s="160"/>
      <c r="D20" s="287">
        <v>13.94</v>
      </c>
      <c r="E20" s="163"/>
      <c r="F20" s="287">
        <v>11.89</v>
      </c>
      <c r="K20" s="221"/>
    </row>
    <row r="21" spans="2:11" x14ac:dyDescent="0.3">
      <c r="B21" s="160"/>
      <c r="C21" s="160"/>
      <c r="D21" s="289"/>
      <c r="E21" s="165"/>
      <c r="F21" s="273"/>
      <c r="K21" s="212"/>
    </row>
    <row r="22" spans="2:11" x14ac:dyDescent="0.3">
      <c r="B22" s="162" t="s">
        <v>49</v>
      </c>
      <c r="C22" s="159"/>
      <c r="D22" s="378"/>
      <c r="E22" s="166"/>
      <c r="F22" s="274"/>
      <c r="K22" s="221"/>
    </row>
    <row r="23" spans="2:11" x14ac:dyDescent="0.3">
      <c r="B23" s="160" t="s">
        <v>48</v>
      </c>
      <c r="C23" s="160"/>
      <c r="D23" s="289">
        <v>3.24</v>
      </c>
      <c r="E23" s="165"/>
      <c r="F23" s="289">
        <v>2.97</v>
      </c>
      <c r="K23" s="212"/>
    </row>
    <row r="24" spans="2:11" x14ac:dyDescent="0.3">
      <c r="B24" s="160" t="s">
        <v>63</v>
      </c>
      <c r="C24" s="160"/>
      <c r="D24" s="386">
        <v>312981</v>
      </c>
      <c r="E24" s="167"/>
      <c r="F24" s="1">
        <v>299885</v>
      </c>
      <c r="K24" s="222"/>
    </row>
    <row r="25" spans="2:11" ht="18.600000000000001" x14ac:dyDescent="0.3">
      <c r="B25" s="160" t="s">
        <v>164</v>
      </c>
      <c r="C25" s="160"/>
      <c r="D25" s="376">
        <v>0.64</v>
      </c>
      <c r="E25" s="168"/>
      <c r="F25" s="376">
        <v>0.42899999999999999</v>
      </c>
    </row>
    <row r="26" spans="2:11" x14ac:dyDescent="0.3">
      <c r="B26" s="160" t="s">
        <v>47</v>
      </c>
      <c r="C26" s="160"/>
      <c r="D26" s="287">
        <v>0.91</v>
      </c>
      <c r="E26" s="163"/>
      <c r="F26" s="287">
        <v>0.7</v>
      </c>
    </row>
    <row r="27" spans="2:11" x14ac:dyDescent="0.3">
      <c r="B27" s="160" t="s">
        <v>46</v>
      </c>
      <c r="C27" s="160"/>
      <c r="D27" s="328">
        <v>4.97</v>
      </c>
      <c r="E27" s="163"/>
      <c r="F27" s="328">
        <v>6.93</v>
      </c>
    </row>
    <row r="28" spans="2:11" ht="18.600000000000001" x14ac:dyDescent="0.3">
      <c r="B28" s="160" t="s">
        <v>186</v>
      </c>
      <c r="C28" s="160"/>
      <c r="D28" s="287">
        <v>0.87</v>
      </c>
      <c r="E28" s="163"/>
      <c r="F28" s="287">
        <v>0.9</v>
      </c>
    </row>
    <row r="29" spans="2:11" x14ac:dyDescent="0.3">
      <c r="B29" s="160"/>
      <c r="C29" s="160"/>
      <c r="D29" s="163"/>
      <c r="E29" s="163"/>
      <c r="F29" s="163"/>
    </row>
    <row r="30" spans="2:11" x14ac:dyDescent="0.3">
      <c r="B30" s="221"/>
      <c r="C30" s="160"/>
      <c r="D30" s="53"/>
      <c r="E30" s="53"/>
      <c r="F30" s="53"/>
    </row>
    <row r="31" spans="2:11" x14ac:dyDescent="0.3">
      <c r="B31" s="212" t="s">
        <v>171</v>
      </c>
      <c r="C31" s="160"/>
      <c r="D31" s="1"/>
      <c r="E31" s="53"/>
      <c r="F31" s="53"/>
    </row>
    <row r="33" spans="2:9" x14ac:dyDescent="0.3">
      <c r="B33" s="222" t="s">
        <v>166</v>
      </c>
    </row>
    <row r="34" spans="2:9" x14ac:dyDescent="0.3">
      <c r="B34" s="212"/>
    </row>
    <row r="35" spans="2:9" x14ac:dyDescent="0.3">
      <c r="B35" s="413" t="s">
        <v>104</v>
      </c>
      <c r="C35" s="413"/>
      <c r="D35" s="413"/>
      <c r="E35" s="413"/>
      <c r="F35" s="413"/>
      <c r="G35" s="413"/>
      <c r="H35" s="413"/>
      <c r="I35" s="413"/>
    </row>
    <row r="36" spans="2:9" x14ac:dyDescent="0.3">
      <c r="B36" s="417" t="s">
        <v>105</v>
      </c>
      <c r="C36" s="417"/>
      <c r="D36" s="417"/>
      <c r="E36" s="417"/>
      <c r="F36" s="417"/>
      <c r="G36" s="417"/>
      <c r="H36" s="417"/>
      <c r="I36" s="417"/>
    </row>
    <row r="37" spans="2:9" x14ac:dyDescent="0.3">
      <c r="B37" s="417" t="s">
        <v>106</v>
      </c>
      <c r="C37" s="417"/>
      <c r="D37" s="417"/>
      <c r="E37" s="417"/>
      <c r="F37" s="417"/>
      <c r="G37" s="417"/>
      <c r="H37" s="417"/>
      <c r="I37" s="417"/>
    </row>
    <row r="38" spans="2:9" x14ac:dyDescent="0.3">
      <c r="B38" s="417"/>
      <c r="C38" s="417"/>
      <c r="D38" s="417"/>
      <c r="E38" s="417"/>
      <c r="F38" s="417"/>
      <c r="G38" s="417"/>
      <c r="H38" s="417"/>
      <c r="I38" s="417"/>
    </row>
    <row r="39" spans="2:9" x14ac:dyDescent="0.3">
      <c r="B39" s="413" t="s">
        <v>107</v>
      </c>
      <c r="C39" s="413"/>
      <c r="D39" s="413"/>
      <c r="E39" s="413"/>
      <c r="F39" s="413"/>
      <c r="G39" s="413"/>
      <c r="H39" s="413"/>
      <c r="I39" s="413"/>
    </row>
    <row r="40" spans="2:9" x14ac:dyDescent="0.3">
      <c r="B40" s="417" t="s">
        <v>108</v>
      </c>
      <c r="C40" s="417"/>
      <c r="D40" s="417"/>
      <c r="E40" s="417"/>
      <c r="F40" s="417"/>
      <c r="G40" s="417"/>
      <c r="H40" s="417"/>
      <c r="I40" s="417"/>
    </row>
    <row r="41" spans="2:9" x14ac:dyDescent="0.3">
      <c r="B41" s="417" t="s">
        <v>109</v>
      </c>
      <c r="C41" s="417"/>
      <c r="D41" s="417"/>
      <c r="E41" s="417"/>
      <c r="F41" s="417"/>
      <c r="G41" s="417"/>
      <c r="H41" s="417"/>
      <c r="I41" s="417"/>
    </row>
    <row r="42" spans="2:9" x14ac:dyDescent="0.3">
      <c r="B42" s="213"/>
      <c r="C42" s="213"/>
      <c r="D42" s="213"/>
      <c r="E42" s="213"/>
      <c r="F42" s="213"/>
      <c r="G42" s="213"/>
      <c r="H42" s="213"/>
      <c r="I42" s="213"/>
    </row>
    <row r="43" spans="2:9" x14ac:dyDescent="0.3">
      <c r="B43" s="413" t="s">
        <v>110</v>
      </c>
      <c r="C43" s="413"/>
      <c r="D43" s="413"/>
      <c r="E43" s="413"/>
      <c r="F43" s="413"/>
      <c r="G43" s="413"/>
      <c r="H43" s="413"/>
      <c r="I43" s="413"/>
    </row>
    <row r="44" spans="2:9" x14ac:dyDescent="0.3">
      <c r="B44" s="413" t="s">
        <v>111</v>
      </c>
      <c r="C44" s="413"/>
      <c r="D44" s="413"/>
      <c r="E44" s="413"/>
      <c r="F44" s="413"/>
      <c r="G44" s="413"/>
      <c r="H44" s="413"/>
      <c r="I44" s="413"/>
    </row>
    <row r="45" spans="2:9" x14ac:dyDescent="0.3">
      <c r="B45" s="413" t="s">
        <v>112</v>
      </c>
      <c r="C45" s="413"/>
      <c r="D45" s="413"/>
      <c r="E45" s="413"/>
      <c r="F45" s="413"/>
      <c r="G45" s="413"/>
      <c r="H45" s="413"/>
      <c r="I45" s="413"/>
    </row>
    <row r="46" spans="2:9" x14ac:dyDescent="0.3">
      <c r="B46" s="413"/>
      <c r="C46" s="413"/>
      <c r="D46" s="413"/>
      <c r="E46" s="413"/>
      <c r="F46" s="413"/>
      <c r="G46" s="413"/>
      <c r="H46" s="413"/>
      <c r="I46" s="413"/>
    </row>
    <row r="47" spans="2:9" x14ac:dyDescent="0.3">
      <c r="B47" s="413" t="s">
        <v>113</v>
      </c>
      <c r="C47" s="413"/>
      <c r="D47" s="413"/>
      <c r="E47" s="413"/>
      <c r="F47" s="413"/>
      <c r="G47" s="413"/>
      <c r="H47" s="413"/>
      <c r="I47" s="413"/>
    </row>
    <row r="48" spans="2:9" x14ac:dyDescent="0.3">
      <c r="B48" s="417" t="s">
        <v>114</v>
      </c>
      <c r="C48" s="413"/>
      <c r="D48" s="413"/>
      <c r="E48" s="413"/>
      <c r="F48" s="413"/>
      <c r="G48" s="413"/>
      <c r="H48" s="413"/>
      <c r="I48" s="413"/>
    </row>
    <row r="49" spans="2:9" x14ac:dyDescent="0.3">
      <c r="B49" s="413" t="s">
        <v>115</v>
      </c>
      <c r="C49" s="413"/>
      <c r="D49" s="413"/>
      <c r="E49" s="413"/>
      <c r="F49" s="413"/>
      <c r="G49" s="413"/>
      <c r="H49" s="413"/>
      <c r="I49" s="413"/>
    </row>
    <row r="50" spans="2:9" x14ac:dyDescent="0.3">
      <c r="B50" s="413"/>
      <c r="C50" s="413"/>
      <c r="D50" s="413"/>
      <c r="E50" s="413"/>
      <c r="F50" s="413"/>
      <c r="G50" s="413"/>
      <c r="H50" s="413"/>
      <c r="I50" s="413"/>
    </row>
    <row r="51" spans="2:9" x14ac:dyDescent="0.3">
      <c r="B51" s="413" t="s">
        <v>116</v>
      </c>
      <c r="C51" s="413"/>
      <c r="D51" s="413"/>
      <c r="E51" s="413"/>
      <c r="F51" s="413"/>
      <c r="G51" s="413"/>
      <c r="H51" s="413"/>
      <c r="I51" s="413"/>
    </row>
    <row r="52" spans="2:9" x14ac:dyDescent="0.3">
      <c r="B52" s="417" t="s">
        <v>117</v>
      </c>
      <c r="C52" s="413"/>
      <c r="D52" s="413"/>
      <c r="E52" s="413"/>
      <c r="F52" s="413"/>
      <c r="G52" s="413"/>
      <c r="H52" s="413"/>
      <c r="I52" s="413"/>
    </row>
    <row r="53" spans="2:9" x14ac:dyDescent="0.3">
      <c r="B53" s="417" t="s">
        <v>118</v>
      </c>
      <c r="C53" s="413"/>
      <c r="D53" s="413"/>
      <c r="E53" s="413"/>
      <c r="F53" s="413"/>
      <c r="G53" s="413"/>
      <c r="H53" s="413"/>
      <c r="I53" s="413"/>
    </row>
    <row r="54" spans="2:9" x14ac:dyDescent="0.3">
      <c r="B54" s="413"/>
      <c r="C54" s="413"/>
      <c r="D54" s="413"/>
      <c r="E54" s="413"/>
      <c r="F54" s="413"/>
      <c r="G54" s="413"/>
      <c r="H54" s="413"/>
      <c r="I54" s="413"/>
    </row>
    <row r="55" spans="2:9" x14ac:dyDescent="0.3">
      <c r="B55" s="413" t="s">
        <v>119</v>
      </c>
      <c r="C55" s="413"/>
      <c r="D55" s="413"/>
      <c r="E55" s="413"/>
      <c r="F55" s="413"/>
      <c r="G55" s="413"/>
      <c r="H55" s="413"/>
      <c r="I55" s="413"/>
    </row>
    <row r="56" spans="2:9" x14ac:dyDescent="0.3">
      <c r="B56" s="413" t="s">
        <v>120</v>
      </c>
      <c r="C56" s="413"/>
      <c r="D56" s="413"/>
      <c r="E56" s="413"/>
      <c r="F56" s="413"/>
      <c r="G56" s="413"/>
      <c r="H56" s="413"/>
      <c r="I56" s="413"/>
    </row>
    <row r="57" spans="2:9" x14ac:dyDescent="0.3">
      <c r="B57" s="413" t="s">
        <v>121</v>
      </c>
      <c r="C57" s="413"/>
      <c r="D57" s="413"/>
      <c r="E57" s="413"/>
      <c r="F57" s="413"/>
      <c r="G57" s="413"/>
      <c r="H57" s="413"/>
      <c r="I57" s="413"/>
    </row>
    <row r="58" spans="2:9" x14ac:dyDescent="0.3">
      <c r="B58" s="413"/>
      <c r="C58" s="413"/>
      <c r="D58" s="413"/>
      <c r="E58" s="413"/>
      <c r="F58" s="413"/>
      <c r="G58" s="413"/>
      <c r="H58" s="413"/>
      <c r="I58" s="413"/>
    </row>
    <row r="59" spans="2:9" x14ac:dyDescent="0.3">
      <c r="B59" s="413" t="s">
        <v>122</v>
      </c>
      <c r="C59" s="413"/>
      <c r="D59" s="413"/>
      <c r="E59" s="413"/>
      <c r="F59" s="413"/>
      <c r="G59" s="413"/>
      <c r="H59" s="413"/>
      <c r="I59" s="413"/>
    </row>
    <row r="60" spans="2:9" x14ac:dyDescent="0.3">
      <c r="B60" s="417" t="s">
        <v>174</v>
      </c>
      <c r="C60" s="413"/>
      <c r="D60" s="413"/>
      <c r="E60" s="413"/>
      <c r="F60" s="413"/>
      <c r="G60" s="413"/>
      <c r="H60" s="413"/>
      <c r="I60" s="413"/>
    </row>
    <row r="61" spans="2:9" x14ac:dyDescent="0.3">
      <c r="B61" s="413" t="s">
        <v>123</v>
      </c>
      <c r="C61" s="413"/>
      <c r="D61" s="413"/>
      <c r="E61" s="413"/>
      <c r="F61" s="413"/>
      <c r="G61" s="413"/>
      <c r="H61" s="413"/>
      <c r="I61" s="413"/>
    </row>
    <row r="62" spans="2:9" x14ac:dyDescent="0.3">
      <c r="B62" s="413"/>
      <c r="C62" s="413"/>
      <c r="D62" s="413"/>
      <c r="E62" s="413"/>
      <c r="F62" s="413"/>
      <c r="G62" s="413"/>
      <c r="H62" s="413"/>
      <c r="I62" s="413"/>
    </row>
    <row r="63" spans="2:9" x14ac:dyDescent="0.3">
      <c r="B63" s="413" t="s">
        <v>124</v>
      </c>
      <c r="C63" s="413"/>
      <c r="D63" s="413"/>
      <c r="E63" s="413"/>
      <c r="F63" s="413"/>
      <c r="G63" s="413"/>
      <c r="H63" s="413"/>
      <c r="I63" s="413"/>
    </row>
    <row r="64" spans="2:9" x14ac:dyDescent="0.3">
      <c r="B64" s="413" t="s">
        <v>125</v>
      </c>
      <c r="C64" s="413"/>
      <c r="D64" s="413"/>
      <c r="E64" s="413"/>
      <c r="F64" s="413"/>
      <c r="G64" s="413"/>
      <c r="H64" s="413"/>
      <c r="I64" s="413"/>
    </row>
    <row r="65" spans="2:9" x14ac:dyDescent="0.3">
      <c r="B65" s="413" t="s">
        <v>126</v>
      </c>
      <c r="C65" s="413"/>
      <c r="D65" s="413"/>
      <c r="E65" s="413"/>
      <c r="F65" s="413"/>
      <c r="G65" s="413"/>
      <c r="H65" s="413"/>
      <c r="I65" s="413"/>
    </row>
    <row r="66" spans="2:9" x14ac:dyDescent="0.3">
      <c r="B66" s="413"/>
      <c r="C66" s="413"/>
      <c r="D66" s="413"/>
      <c r="E66" s="413"/>
      <c r="F66" s="413"/>
      <c r="G66" s="413"/>
      <c r="H66" s="413"/>
      <c r="I66" s="413"/>
    </row>
    <row r="67" spans="2:9" x14ac:dyDescent="0.3">
      <c r="B67" s="413" t="s">
        <v>127</v>
      </c>
      <c r="C67" s="413"/>
      <c r="D67" s="413"/>
      <c r="E67" s="413"/>
      <c r="F67" s="413"/>
      <c r="G67" s="413"/>
      <c r="H67" s="413"/>
      <c r="I67" s="413"/>
    </row>
    <row r="68" spans="2:9" x14ac:dyDescent="0.3">
      <c r="B68" s="417" t="s">
        <v>128</v>
      </c>
      <c r="C68" s="413"/>
      <c r="D68" s="413"/>
      <c r="E68" s="413"/>
      <c r="F68" s="413"/>
      <c r="G68" s="413"/>
      <c r="H68" s="413"/>
      <c r="I68" s="413"/>
    </row>
    <row r="69" spans="2:9" x14ac:dyDescent="0.3">
      <c r="B69" s="413" t="s">
        <v>129</v>
      </c>
      <c r="C69" s="413"/>
      <c r="D69" s="413"/>
      <c r="E69" s="413"/>
      <c r="F69" s="413"/>
      <c r="G69" s="413"/>
      <c r="H69" s="413"/>
      <c r="I69" s="413"/>
    </row>
    <row r="70" spans="2:9" x14ac:dyDescent="0.3">
      <c r="B70" s="413"/>
      <c r="C70" s="413"/>
      <c r="D70" s="413"/>
      <c r="E70" s="413"/>
      <c r="F70" s="413"/>
      <c r="G70" s="413"/>
      <c r="H70" s="413"/>
      <c r="I70" s="413"/>
    </row>
    <row r="71" spans="2:9" x14ac:dyDescent="0.3">
      <c r="B71" s="413" t="s">
        <v>130</v>
      </c>
      <c r="C71" s="413"/>
      <c r="D71" s="413"/>
      <c r="E71" s="413"/>
      <c r="F71" s="413"/>
      <c r="G71" s="413"/>
      <c r="H71" s="413"/>
      <c r="I71" s="413"/>
    </row>
    <row r="72" spans="2:9" x14ac:dyDescent="0.3">
      <c r="B72" s="413" t="s">
        <v>131</v>
      </c>
      <c r="C72" s="413"/>
      <c r="D72" s="413"/>
      <c r="E72" s="413"/>
      <c r="F72" s="413"/>
      <c r="G72" s="413"/>
      <c r="H72" s="413"/>
      <c r="I72" s="413"/>
    </row>
    <row r="73" spans="2:9" x14ac:dyDescent="0.3">
      <c r="B73" s="413" t="s">
        <v>132</v>
      </c>
      <c r="C73" s="413"/>
      <c r="D73" s="413"/>
      <c r="E73" s="413"/>
      <c r="F73" s="413"/>
      <c r="G73" s="413"/>
      <c r="H73" s="413"/>
      <c r="I73" s="413"/>
    </row>
    <row r="74" spans="2:9" x14ac:dyDescent="0.3">
      <c r="B74" s="413"/>
      <c r="C74" s="413"/>
      <c r="D74" s="413"/>
      <c r="E74" s="413"/>
      <c r="F74" s="413"/>
      <c r="G74" s="413"/>
      <c r="H74" s="413"/>
      <c r="I74" s="413"/>
    </row>
    <row r="75" spans="2:9" x14ac:dyDescent="0.3">
      <c r="B75" s="413" t="s">
        <v>133</v>
      </c>
      <c r="C75" s="413"/>
      <c r="D75" s="413"/>
      <c r="E75" s="413"/>
      <c r="F75" s="413"/>
      <c r="G75" s="413"/>
      <c r="H75" s="413"/>
      <c r="I75" s="413"/>
    </row>
    <row r="76" spans="2:9" x14ac:dyDescent="0.3">
      <c r="B76" s="413" t="s">
        <v>134</v>
      </c>
      <c r="C76" s="413"/>
      <c r="D76" s="413"/>
      <c r="E76" s="413"/>
      <c r="F76" s="413"/>
      <c r="G76" s="413"/>
      <c r="H76" s="413"/>
      <c r="I76" s="413"/>
    </row>
    <row r="77" spans="2:9" x14ac:dyDescent="0.3">
      <c r="B77" s="413" t="s">
        <v>135</v>
      </c>
      <c r="C77" s="413"/>
      <c r="D77" s="413"/>
      <c r="E77" s="413"/>
      <c r="F77" s="413"/>
      <c r="G77" s="413"/>
      <c r="H77" s="413"/>
      <c r="I77" s="413"/>
    </row>
    <row r="78" spans="2:9" x14ac:dyDescent="0.3">
      <c r="B78" s="413"/>
      <c r="C78" s="413"/>
      <c r="D78" s="413"/>
      <c r="E78" s="413"/>
      <c r="F78" s="413"/>
      <c r="G78" s="413"/>
      <c r="H78" s="413"/>
      <c r="I78" s="413"/>
    </row>
    <row r="79" spans="2:9" x14ac:dyDescent="0.3">
      <c r="B79" s="413" t="s">
        <v>136</v>
      </c>
      <c r="C79" s="413"/>
      <c r="D79" s="413"/>
      <c r="E79" s="413"/>
      <c r="F79" s="413"/>
      <c r="G79" s="413"/>
      <c r="H79" s="413"/>
      <c r="I79" s="413"/>
    </row>
    <row r="80" spans="2:9" x14ac:dyDescent="0.3">
      <c r="B80" s="417" t="s">
        <v>137</v>
      </c>
      <c r="C80" s="413"/>
      <c r="D80" s="413"/>
      <c r="E80" s="413"/>
      <c r="F80" s="413"/>
      <c r="G80" s="413"/>
      <c r="H80" s="413"/>
      <c r="I80" s="413"/>
    </row>
    <row r="81" spans="2:9" x14ac:dyDescent="0.3">
      <c r="B81" s="417" t="s">
        <v>138</v>
      </c>
      <c r="C81" s="413"/>
      <c r="D81" s="413"/>
      <c r="E81" s="413"/>
      <c r="F81" s="413"/>
      <c r="G81" s="413"/>
      <c r="H81" s="413"/>
      <c r="I81" s="413"/>
    </row>
    <row r="82" spans="2:9" x14ac:dyDescent="0.3">
      <c r="B82" s="413"/>
      <c r="C82" s="413"/>
      <c r="D82" s="413"/>
      <c r="E82" s="413"/>
      <c r="F82" s="413"/>
      <c r="G82" s="413"/>
      <c r="H82" s="413"/>
      <c r="I82" s="413"/>
    </row>
    <row r="83" spans="2:9" x14ac:dyDescent="0.3">
      <c r="B83" s="413" t="s">
        <v>139</v>
      </c>
      <c r="C83" s="413"/>
      <c r="D83" s="413"/>
      <c r="E83" s="413"/>
      <c r="F83" s="413"/>
      <c r="G83" s="413"/>
      <c r="H83" s="413"/>
      <c r="I83" s="413"/>
    </row>
    <row r="84" spans="2:9" x14ac:dyDescent="0.3">
      <c r="B84" s="413" t="s">
        <v>140</v>
      </c>
      <c r="C84" s="413"/>
      <c r="D84" s="413"/>
      <c r="E84" s="413"/>
      <c r="F84" s="413"/>
      <c r="G84" s="413"/>
      <c r="H84" s="413"/>
      <c r="I84" s="413"/>
    </row>
    <row r="85" spans="2:9" x14ac:dyDescent="0.3">
      <c r="B85" s="413" t="s">
        <v>141</v>
      </c>
      <c r="C85" s="413"/>
      <c r="D85" s="413"/>
      <c r="E85" s="413"/>
      <c r="F85" s="413"/>
      <c r="G85" s="413"/>
      <c r="H85" s="413"/>
      <c r="I85" s="413"/>
    </row>
    <row r="86" spans="2:9" x14ac:dyDescent="0.3">
      <c r="B86" s="413"/>
      <c r="C86" s="413"/>
      <c r="D86" s="413"/>
      <c r="E86" s="413"/>
      <c r="F86" s="413"/>
      <c r="G86" s="413"/>
      <c r="H86" s="413"/>
      <c r="I86" s="413"/>
    </row>
    <row r="87" spans="2:9" x14ac:dyDescent="0.3">
      <c r="B87" s="413" t="s">
        <v>142</v>
      </c>
      <c r="C87" s="413"/>
      <c r="D87" s="413"/>
      <c r="E87" s="413"/>
      <c r="F87" s="413"/>
      <c r="G87" s="413"/>
      <c r="H87" s="413"/>
      <c r="I87" s="413"/>
    </row>
    <row r="88" spans="2:9" x14ac:dyDescent="0.3">
      <c r="B88" s="413" t="s">
        <v>143</v>
      </c>
      <c r="C88" s="413"/>
      <c r="D88" s="413"/>
      <c r="E88" s="413"/>
      <c r="F88" s="413"/>
      <c r="G88" s="413"/>
      <c r="H88" s="413"/>
      <c r="I88" s="413"/>
    </row>
    <row r="89" spans="2:9" x14ac:dyDescent="0.3">
      <c r="B89" s="413" t="s">
        <v>144</v>
      </c>
      <c r="C89" s="413"/>
      <c r="D89" s="413"/>
      <c r="E89" s="413"/>
      <c r="F89" s="413"/>
      <c r="G89" s="413"/>
      <c r="H89" s="413"/>
      <c r="I89" s="413"/>
    </row>
    <row r="90" spans="2:9" x14ac:dyDescent="0.3">
      <c r="B90" s="413"/>
      <c r="C90" s="413"/>
      <c r="D90" s="413"/>
      <c r="E90" s="413"/>
      <c r="F90" s="413"/>
      <c r="G90" s="413"/>
      <c r="H90" s="413"/>
      <c r="I90" s="413"/>
    </row>
    <row r="91" spans="2:9" x14ac:dyDescent="0.3">
      <c r="B91" s="413" t="s">
        <v>145</v>
      </c>
      <c r="C91" s="413"/>
      <c r="D91" s="413"/>
      <c r="E91" s="413"/>
      <c r="F91" s="413"/>
      <c r="G91" s="413"/>
      <c r="H91" s="413"/>
      <c r="I91" s="413"/>
    </row>
    <row r="92" spans="2:9" x14ac:dyDescent="0.3">
      <c r="B92" s="417" t="s">
        <v>146</v>
      </c>
      <c r="C92" s="413"/>
      <c r="D92" s="413"/>
      <c r="E92" s="413"/>
      <c r="F92" s="413"/>
      <c r="G92" s="413"/>
      <c r="H92" s="413"/>
      <c r="I92" s="413"/>
    </row>
    <row r="93" spans="2:9" x14ac:dyDescent="0.3">
      <c r="B93" s="413" t="s">
        <v>147</v>
      </c>
      <c r="C93" s="413"/>
      <c r="D93" s="413"/>
      <c r="E93" s="413"/>
      <c r="F93" s="413"/>
      <c r="G93" s="413"/>
      <c r="H93" s="413"/>
      <c r="I93" s="413"/>
    </row>
    <row r="94" spans="2:9" x14ac:dyDescent="0.3">
      <c r="B94" s="413"/>
      <c r="C94" s="413"/>
      <c r="D94" s="413"/>
      <c r="E94" s="413"/>
      <c r="F94" s="413"/>
      <c r="G94" s="413"/>
      <c r="H94" s="413"/>
      <c r="I94" s="413"/>
    </row>
    <row r="95" spans="2:9" x14ac:dyDescent="0.3">
      <c r="B95" s="413" t="s">
        <v>148</v>
      </c>
      <c r="C95" s="413"/>
      <c r="D95" s="413"/>
      <c r="E95" s="413"/>
      <c r="F95" s="413"/>
      <c r="G95" s="413"/>
      <c r="H95" s="413"/>
      <c r="I95" s="413"/>
    </row>
    <row r="96" spans="2:9" x14ac:dyDescent="0.3">
      <c r="B96" s="413" t="s">
        <v>149</v>
      </c>
      <c r="C96" s="413"/>
      <c r="D96" s="413"/>
      <c r="E96" s="413"/>
      <c r="F96" s="413"/>
      <c r="G96" s="413"/>
      <c r="H96" s="413"/>
      <c r="I96" s="413"/>
    </row>
    <row r="97" spans="2:9" x14ac:dyDescent="0.3">
      <c r="B97" s="413" t="s">
        <v>150</v>
      </c>
      <c r="C97" s="413"/>
      <c r="D97" s="413"/>
      <c r="E97" s="413"/>
      <c r="F97" s="413"/>
      <c r="G97" s="413"/>
      <c r="H97" s="413"/>
      <c r="I97" s="413"/>
    </row>
    <row r="98" spans="2:9" x14ac:dyDescent="0.3">
      <c r="B98" s="413"/>
      <c r="C98" s="413"/>
      <c r="D98" s="413"/>
      <c r="E98" s="413"/>
      <c r="F98" s="413"/>
      <c r="G98" s="413"/>
      <c r="H98" s="413"/>
      <c r="I98" s="413"/>
    </row>
    <row r="99" spans="2:9" x14ac:dyDescent="0.3">
      <c r="B99" s="413" t="s">
        <v>151</v>
      </c>
      <c r="C99" s="413"/>
      <c r="D99" s="413"/>
      <c r="E99" s="413"/>
      <c r="F99" s="413"/>
      <c r="G99" s="413"/>
      <c r="H99" s="413"/>
      <c r="I99" s="413"/>
    </row>
    <row r="100" spans="2:9" x14ac:dyDescent="0.3">
      <c r="B100" s="413" t="s">
        <v>152</v>
      </c>
      <c r="C100" s="413"/>
      <c r="D100" s="413"/>
      <c r="E100" s="413"/>
      <c r="F100" s="413"/>
      <c r="G100" s="413"/>
      <c r="H100" s="413"/>
      <c r="I100" s="413"/>
    </row>
    <row r="101" spans="2:9" x14ac:dyDescent="0.3">
      <c r="B101" s="413" t="s">
        <v>153</v>
      </c>
      <c r="C101" s="413"/>
      <c r="D101" s="413"/>
      <c r="E101" s="413"/>
      <c r="F101" s="413"/>
      <c r="G101" s="413"/>
      <c r="H101" s="413"/>
      <c r="I101" s="413"/>
    </row>
    <row r="102" spans="2:9" x14ac:dyDescent="0.3">
      <c r="B102" s="413"/>
      <c r="C102" s="413"/>
      <c r="D102" s="413"/>
      <c r="E102" s="413"/>
      <c r="F102" s="413"/>
      <c r="G102" s="413"/>
      <c r="H102" s="413"/>
      <c r="I102" s="413"/>
    </row>
    <row r="103" spans="2:9" x14ac:dyDescent="0.3">
      <c r="B103" s="413" t="s">
        <v>154</v>
      </c>
      <c r="C103" s="413"/>
      <c r="D103" s="413"/>
      <c r="E103" s="413"/>
      <c r="F103" s="413"/>
      <c r="G103" s="413"/>
      <c r="H103" s="413"/>
      <c r="I103" s="413"/>
    </row>
    <row r="104" spans="2:9" x14ac:dyDescent="0.3">
      <c r="B104" s="417" t="s">
        <v>155</v>
      </c>
      <c r="C104" s="413"/>
      <c r="D104" s="413"/>
      <c r="E104" s="413"/>
      <c r="F104" s="413"/>
      <c r="G104" s="413"/>
      <c r="H104" s="413"/>
      <c r="I104" s="413"/>
    </row>
    <row r="105" spans="2:9" x14ac:dyDescent="0.3">
      <c r="B105" s="413" t="s">
        <v>187</v>
      </c>
      <c r="C105" s="413"/>
      <c r="D105" s="413"/>
      <c r="E105" s="413"/>
      <c r="F105" s="413"/>
      <c r="G105" s="413"/>
      <c r="H105" s="413"/>
      <c r="I105" s="413"/>
    </row>
    <row r="106" spans="2:9" x14ac:dyDescent="0.3">
      <c r="B106" s="413"/>
      <c r="C106" s="413"/>
      <c r="D106" s="413"/>
      <c r="E106" s="413"/>
      <c r="F106" s="413"/>
      <c r="G106" s="413"/>
      <c r="H106" s="413"/>
      <c r="I106" s="413"/>
    </row>
    <row r="107" spans="2:9" ht="11.4" customHeight="1" x14ac:dyDescent="0.3">
      <c r="B107" s="413"/>
      <c r="C107" s="413"/>
      <c r="D107" s="413"/>
      <c r="E107" s="413"/>
      <c r="F107" s="413"/>
      <c r="G107" s="413"/>
      <c r="H107" s="413"/>
      <c r="I107" s="413"/>
    </row>
    <row r="108" spans="2:9" hidden="1" x14ac:dyDescent="0.3">
      <c r="B108" s="413"/>
      <c r="C108" s="413"/>
      <c r="D108" s="413"/>
      <c r="E108" s="413"/>
      <c r="F108" s="413"/>
      <c r="G108" s="413"/>
      <c r="H108" s="413"/>
      <c r="I108" s="413"/>
    </row>
    <row r="109" spans="2:9" x14ac:dyDescent="0.3">
      <c r="B109" s="415"/>
      <c r="C109" s="416"/>
      <c r="D109" s="416"/>
      <c r="E109" s="416"/>
      <c r="F109" s="416"/>
      <c r="G109" s="416"/>
      <c r="H109" s="416"/>
      <c r="I109" s="416"/>
    </row>
    <row r="110" spans="2:9" x14ac:dyDescent="0.3">
      <c r="B110" s="413"/>
      <c r="C110" s="413"/>
      <c r="D110" s="413"/>
      <c r="E110" s="413"/>
      <c r="F110" s="413"/>
      <c r="G110" s="413"/>
      <c r="H110" s="413"/>
      <c r="I110" s="413"/>
    </row>
    <row r="111" spans="2:9" x14ac:dyDescent="0.3">
      <c r="B111" s="413"/>
      <c r="C111" s="413"/>
      <c r="D111" s="413"/>
      <c r="E111" s="413"/>
      <c r="F111" s="413"/>
      <c r="G111" s="413"/>
      <c r="H111" s="413"/>
      <c r="I111" s="413"/>
    </row>
    <row r="112" spans="2:9" x14ac:dyDescent="0.3">
      <c r="B112" s="413"/>
      <c r="C112" s="413"/>
      <c r="D112" s="413"/>
      <c r="E112" s="413"/>
      <c r="F112" s="413"/>
      <c r="G112" s="413"/>
      <c r="H112" s="413"/>
      <c r="I112" s="413"/>
    </row>
    <row r="113" spans="2:9" x14ac:dyDescent="0.3">
      <c r="B113" s="413"/>
      <c r="C113" s="413"/>
      <c r="D113" s="413"/>
      <c r="E113" s="413"/>
      <c r="F113" s="413"/>
      <c r="G113" s="413"/>
      <c r="H113" s="413"/>
      <c r="I113" s="413"/>
    </row>
    <row r="114" spans="2:9" x14ac:dyDescent="0.3">
      <c r="B114" s="414"/>
      <c r="C114" s="414"/>
      <c r="D114" s="414"/>
      <c r="E114" s="414"/>
      <c r="F114" s="414"/>
      <c r="G114" s="414"/>
      <c r="H114" s="414"/>
      <c r="I114" s="414"/>
    </row>
    <row r="115" spans="2:9" x14ac:dyDescent="0.3">
      <c r="B115" s="413"/>
      <c r="C115" s="413"/>
      <c r="D115" s="413"/>
      <c r="E115" s="413"/>
      <c r="F115" s="413"/>
      <c r="G115" s="413"/>
      <c r="H115" s="413"/>
      <c r="I115" s="413"/>
    </row>
    <row r="116" spans="2:9" x14ac:dyDescent="0.3">
      <c r="B116" s="413"/>
      <c r="C116" s="413"/>
      <c r="D116" s="413"/>
      <c r="E116" s="413"/>
      <c r="F116" s="413"/>
      <c r="G116" s="413"/>
      <c r="H116" s="413"/>
      <c r="I116" s="413"/>
    </row>
    <row r="117" spans="2:9" x14ac:dyDescent="0.3">
      <c r="B117" s="413"/>
      <c r="C117" s="413"/>
      <c r="D117" s="413"/>
      <c r="E117" s="413"/>
      <c r="F117" s="413"/>
      <c r="G117" s="413"/>
      <c r="H117" s="413"/>
      <c r="I117" s="413"/>
    </row>
    <row r="118" spans="2:9" x14ac:dyDescent="0.3">
      <c r="B118" s="413"/>
      <c r="C118" s="413"/>
      <c r="D118" s="413"/>
      <c r="E118" s="413"/>
      <c r="F118" s="413"/>
      <c r="G118" s="413"/>
      <c r="H118" s="413"/>
      <c r="I118" s="413"/>
    </row>
    <row r="119" spans="2:9" x14ac:dyDescent="0.3">
      <c r="B119" s="413"/>
      <c r="C119" s="413"/>
      <c r="D119" s="413"/>
      <c r="E119" s="413"/>
      <c r="F119" s="413"/>
      <c r="G119" s="413"/>
      <c r="H119" s="413"/>
      <c r="I119" s="413"/>
    </row>
    <row r="120" spans="2:9" x14ac:dyDescent="0.3">
      <c r="B120" s="413"/>
      <c r="C120" s="413"/>
      <c r="D120" s="413"/>
      <c r="E120" s="413"/>
      <c r="F120" s="413"/>
      <c r="G120" s="413"/>
      <c r="H120" s="413"/>
      <c r="I120" s="413"/>
    </row>
    <row r="121" spans="2:9" x14ac:dyDescent="0.3">
      <c r="B121" s="413"/>
      <c r="C121" s="413"/>
      <c r="D121" s="413"/>
      <c r="E121" s="413"/>
      <c r="F121" s="413"/>
      <c r="G121" s="413"/>
      <c r="H121" s="413"/>
      <c r="I121" s="413"/>
    </row>
    <row r="122" spans="2:9" x14ac:dyDescent="0.3">
      <c r="B122" s="413"/>
      <c r="C122" s="413"/>
      <c r="D122" s="413"/>
      <c r="E122" s="413"/>
      <c r="F122" s="413"/>
      <c r="G122" s="413"/>
      <c r="H122" s="413"/>
      <c r="I122" s="413"/>
    </row>
    <row r="123" spans="2:9" x14ac:dyDescent="0.3">
      <c r="B123" s="413"/>
      <c r="C123" s="413"/>
      <c r="D123" s="413"/>
      <c r="E123" s="413"/>
      <c r="F123" s="413"/>
      <c r="G123" s="413"/>
      <c r="H123" s="413"/>
      <c r="I123" s="413"/>
    </row>
    <row r="124" spans="2:9" x14ac:dyDescent="0.3">
      <c r="B124" s="413"/>
      <c r="C124" s="413"/>
      <c r="D124" s="413"/>
      <c r="E124" s="413"/>
      <c r="F124" s="413"/>
      <c r="G124" s="413"/>
      <c r="H124" s="413"/>
      <c r="I124" s="413"/>
    </row>
    <row r="125" spans="2:9" x14ac:dyDescent="0.3">
      <c r="B125" s="413"/>
      <c r="C125" s="413"/>
      <c r="D125" s="413"/>
      <c r="E125" s="413"/>
      <c r="F125" s="413"/>
      <c r="G125" s="413"/>
      <c r="H125" s="413"/>
      <c r="I125" s="413"/>
    </row>
    <row r="126" spans="2:9" x14ac:dyDescent="0.3">
      <c r="B126" s="413"/>
      <c r="C126" s="413"/>
      <c r="D126" s="413"/>
      <c r="E126" s="413"/>
      <c r="F126" s="413"/>
      <c r="G126" s="413"/>
      <c r="H126" s="413"/>
      <c r="I126" s="413"/>
    </row>
    <row r="127" spans="2:9" x14ac:dyDescent="0.3">
      <c r="B127" s="413"/>
      <c r="C127" s="413"/>
      <c r="D127" s="413"/>
      <c r="E127" s="413"/>
      <c r="F127" s="413"/>
      <c r="G127" s="413"/>
      <c r="H127" s="413"/>
      <c r="I127" s="413"/>
    </row>
    <row r="128" spans="2:9" x14ac:dyDescent="0.3">
      <c r="B128" s="413"/>
      <c r="C128" s="413"/>
      <c r="D128" s="413"/>
      <c r="E128" s="413"/>
      <c r="F128" s="413"/>
      <c r="G128" s="413"/>
      <c r="H128" s="413"/>
      <c r="I128" s="413"/>
    </row>
    <row r="129" spans="2:9" x14ac:dyDescent="0.3">
      <c r="B129" s="413"/>
      <c r="C129" s="413"/>
      <c r="D129" s="413"/>
      <c r="E129" s="413"/>
      <c r="F129" s="413"/>
      <c r="G129" s="413"/>
      <c r="H129" s="413"/>
      <c r="I129" s="413"/>
    </row>
    <row r="130" spans="2:9" x14ac:dyDescent="0.3">
      <c r="B130" s="413"/>
      <c r="C130" s="413"/>
      <c r="D130" s="413"/>
      <c r="E130" s="413"/>
      <c r="F130" s="413"/>
      <c r="G130" s="413"/>
      <c r="H130" s="413"/>
      <c r="I130" s="413"/>
    </row>
    <row r="131" spans="2:9" x14ac:dyDescent="0.3">
      <c r="B131" s="413"/>
      <c r="C131" s="413"/>
      <c r="D131" s="413"/>
      <c r="E131" s="413"/>
      <c r="F131" s="413"/>
      <c r="G131" s="413"/>
      <c r="H131" s="413"/>
      <c r="I131" s="413"/>
    </row>
    <row r="132" spans="2:9" x14ac:dyDescent="0.3">
      <c r="B132" s="413"/>
      <c r="C132" s="413"/>
      <c r="D132" s="413"/>
      <c r="E132" s="413"/>
      <c r="F132" s="413"/>
      <c r="G132" s="413"/>
      <c r="H132" s="413"/>
      <c r="I132" s="413"/>
    </row>
    <row r="133" spans="2:9" x14ac:dyDescent="0.3">
      <c r="B133" s="413"/>
      <c r="C133" s="413"/>
      <c r="D133" s="413"/>
      <c r="E133" s="413"/>
      <c r="F133" s="413"/>
      <c r="G133" s="413"/>
      <c r="H133" s="413"/>
      <c r="I133" s="413"/>
    </row>
    <row r="134" spans="2:9" x14ac:dyDescent="0.3">
      <c r="B134" s="413"/>
      <c r="C134" s="413"/>
      <c r="D134" s="413"/>
      <c r="E134" s="413"/>
      <c r="F134" s="413"/>
      <c r="G134" s="413"/>
      <c r="H134" s="413"/>
      <c r="I134" s="413"/>
    </row>
    <row r="135" spans="2:9" x14ac:dyDescent="0.3">
      <c r="B135" s="413"/>
      <c r="C135" s="413"/>
      <c r="D135" s="413"/>
      <c r="E135" s="413"/>
      <c r="F135" s="413"/>
      <c r="G135" s="413"/>
      <c r="H135" s="413"/>
      <c r="I135" s="413"/>
    </row>
    <row r="136" spans="2:9" x14ac:dyDescent="0.3">
      <c r="B136" s="413"/>
      <c r="C136" s="413"/>
      <c r="D136" s="413"/>
      <c r="E136" s="413"/>
      <c r="F136" s="413"/>
      <c r="G136" s="413"/>
      <c r="H136" s="413"/>
      <c r="I136" s="413"/>
    </row>
    <row r="137" spans="2:9" x14ac:dyDescent="0.3">
      <c r="B137" s="413"/>
      <c r="C137" s="413"/>
      <c r="D137" s="413"/>
      <c r="E137" s="413"/>
      <c r="F137" s="413"/>
      <c r="G137" s="413"/>
      <c r="H137" s="413"/>
      <c r="I137" s="413"/>
    </row>
    <row r="138" spans="2:9" x14ac:dyDescent="0.3">
      <c r="B138" s="214"/>
    </row>
    <row r="139" spans="2:9" x14ac:dyDescent="0.3">
      <c r="B139" s="215"/>
    </row>
    <row r="140" spans="2:9" x14ac:dyDescent="0.3">
      <c r="B140" s="215"/>
    </row>
    <row r="141" spans="2:9" x14ac:dyDescent="0.3">
      <c r="B141" s="215"/>
    </row>
    <row r="142" spans="2:9" x14ac:dyDescent="0.3">
      <c r="B142" s="215"/>
    </row>
  </sheetData>
  <mergeCells count="103">
    <mergeCell ref="B39:I39"/>
    <mergeCell ref="B40:I40"/>
    <mergeCell ref="B41:I41"/>
    <mergeCell ref="B43:I43"/>
    <mergeCell ref="B44:I44"/>
    <mergeCell ref="B2:F2"/>
    <mergeCell ref="B35:I35"/>
    <mergeCell ref="B36:I36"/>
    <mergeCell ref="B37:I37"/>
    <mergeCell ref="B38:I38"/>
    <mergeCell ref="B50:I50"/>
    <mergeCell ref="B51:I51"/>
    <mergeCell ref="B52:I52"/>
    <mergeCell ref="B53:I53"/>
    <mergeCell ref="B54:I54"/>
    <mergeCell ref="B45:I45"/>
    <mergeCell ref="B46:I46"/>
    <mergeCell ref="B47:I47"/>
    <mergeCell ref="B48:I48"/>
    <mergeCell ref="B49:I49"/>
    <mergeCell ref="B60:I60"/>
    <mergeCell ref="B61:I61"/>
    <mergeCell ref="B62:I62"/>
    <mergeCell ref="B63:I63"/>
    <mergeCell ref="B64:I64"/>
    <mergeCell ref="B55:I55"/>
    <mergeCell ref="B56:I56"/>
    <mergeCell ref="B57:I57"/>
    <mergeCell ref="B58:I58"/>
    <mergeCell ref="B59:I59"/>
    <mergeCell ref="B70:I70"/>
    <mergeCell ref="B71:I71"/>
    <mergeCell ref="B72:I72"/>
    <mergeCell ref="B73:I73"/>
    <mergeCell ref="B74:I74"/>
    <mergeCell ref="B65:I65"/>
    <mergeCell ref="B66:I66"/>
    <mergeCell ref="B67:I67"/>
    <mergeCell ref="B68:I68"/>
    <mergeCell ref="B69:I69"/>
    <mergeCell ref="B80:I80"/>
    <mergeCell ref="B81:I81"/>
    <mergeCell ref="B82:I82"/>
    <mergeCell ref="B83:I83"/>
    <mergeCell ref="B84:I84"/>
    <mergeCell ref="B75:I75"/>
    <mergeCell ref="B76:I76"/>
    <mergeCell ref="B77:I77"/>
    <mergeCell ref="B78:I78"/>
    <mergeCell ref="B79:I79"/>
    <mergeCell ref="B90:I90"/>
    <mergeCell ref="B91:I91"/>
    <mergeCell ref="B92:I92"/>
    <mergeCell ref="B93:I93"/>
    <mergeCell ref="B94:I94"/>
    <mergeCell ref="B85:I85"/>
    <mergeCell ref="B86:I86"/>
    <mergeCell ref="B87:I87"/>
    <mergeCell ref="B88:I88"/>
    <mergeCell ref="B89:I89"/>
    <mergeCell ref="B100:I100"/>
    <mergeCell ref="B101:I101"/>
    <mergeCell ref="B102:I102"/>
    <mergeCell ref="B103:I103"/>
    <mergeCell ref="B104:I104"/>
    <mergeCell ref="B95:I95"/>
    <mergeCell ref="B96:I96"/>
    <mergeCell ref="B97:I97"/>
    <mergeCell ref="B98:I98"/>
    <mergeCell ref="B99:I99"/>
    <mergeCell ref="B110:I110"/>
    <mergeCell ref="B111:I111"/>
    <mergeCell ref="B112:I112"/>
    <mergeCell ref="B113:I113"/>
    <mergeCell ref="B114:I114"/>
    <mergeCell ref="B105:I105"/>
    <mergeCell ref="B106:I106"/>
    <mergeCell ref="B107:I107"/>
    <mergeCell ref="B108:I108"/>
    <mergeCell ref="B109:I109"/>
    <mergeCell ref="B120:I120"/>
    <mergeCell ref="B121:I121"/>
    <mergeCell ref="B122:I122"/>
    <mergeCell ref="B123:I123"/>
    <mergeCell ref="B124:I124"/>
    <mergeCell ref="B115:I115"/>
    <mergeCell ref="B116:I116"/>
    <mergeCell ref="B117:I117"/>
    <mergeCell ref="B118:I118"/>
    <mergeCell ref="B119:I119"/>
    <mergeCell ref="B135:I135"/>
    <mergeCell ref="B136:I136"/>
    <mergeCell ref="B137:I137"/>
    <mergeCell ref="B130:I130"/>
    <mergeCell ref="B131:I131"/>
    <mergeCell ref="B132:I132"/>
    <mergeCell ref="B133:I133"/>
    <mergeCell ref="B134:I134"/>
    <mergeCell ref="B125:I125"/>
    <mergeCell ref="B126:I126"/>
    <mergeCell ref="B127:I127"/>
    <mergeCell ref="B128:I128"/>
    <mergeCell ref="B129:I129"/>
  </mergeCells>
  <pageMargins left="0.7" right="0.7" top="0.75" bottom="0.75" header="0.3" footer="0.3"/>
  <pageSetup paperSize="9" orientation="landscape" r:id="rId1"/>
  <headerFooter>
    <oddFooter>&amp;L_x000D_&amp;1#&amp;"Aptos"&amp;10&amp;K000000 ERCROS-Documento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Resultados</vt:lpstr>
      <vt:lpstr>Resultados divisiones</vt:lpstr>
      <vt:lpstr>Mercados</vt:lpstr>
      <vt:lpstr>Efecto dólar</vt:lpstr>
      <vt:lpstr>Compras</vt:lpstr>
      <vt:lpstr>Costes</vt:lpstr>
      <vt:lpstr>Personal</vt:lpstr>
      <vt:lpstr>Balance</vt:lpstr>
      <vt:lpstr>Ratios </vt:lpstr>
      <vt:lpstr>Balance!Área_de_impresión</vt:lpstr>
      <vt:lpstr>Compras!Área_de_impresión</vt:lpstr>
      <vt:lpstr>Costes!Área_de_impresión</vt:lpstr>
      <vt:lpstr>'Efecto dólar'!Área_de_impresión</vt:lpstr>
      <vt:lpstr>Mercados!Área_de_impresión</vt:lpstr>
      <vt:lpstr>'Ratios '!Área_de_impresión</vt:lpstr>
      <vt:lpstr>Resultados!Área_de_impresión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Rovira Pujals, Josep</cp:lastModifiedBy>
  <cp:lastPrinted>2020-03-02T15:32:26Z</cp:lastPrinted>
  <dcterms:created xsi:type="dcterms:W3CDTF">2017-01-11T10:45:12Z</dcterms:created>
  <dcterms:modified xsi:type="dcterms:W3CDTF">2026-03-02T14:44:43Z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db914b-f645-4e5d-b6e4-5eb2ce262ca2_Enabled">
    <vt:lpwstr>true</vt:lpwstr>
  </property>
  <property fmtid="{D5CDD505-2E9C-101B-9397-08002B2CF9AE}" pid="3" name="MSIP_Label_42db914b-f645-4e5d-b6e4-5eb2ce262ca2_SetDate">
    <vt:lpwstr>2026-03-02T14:44:20Z</vt:lpwstr>
  </property>
  <property fmtid="{D5CDD505-2E9C-101B-9397-08002B2CF9AE}" pid="4" name="MSIP_Label_42db914b-f645-4e5d-b6e4-5eb2ce262ca2_Method">
    <vt:lpwstr>Standard</vt:lpwstr>
  </property>
  <property fmtid="{D5CDD505-2E9C-101B-9397-08002B2CF9AE}" pid="5" name="MSIP_Label_42db914b-f645-4e5d-b6e4-5eb2ce262ca2_Name">
    <vt:lpwstr>Documento de uso interno</vt:lpwstr>
  </property>
  <property fmtid="{D5CDD505-2E9C-101B-9397-08002B2CF9AE}" pid="6" name="MSIP_Label_42db914b-f645-4e5d-b6e4-5eb2ce262ca2_SiteId">
    <vt:lpwstr>1c713d36-fc59-4891-a05a-a1a421ff12b7</vt:lpwstr>
  </property>
  <property fmtid="{D5CDD505-2E9C-101B-9397-08002B2CF9AE}" pid="7" name="MSIP_Label_42db914b-f645-4e5d-b6e4-5eb2ce262ca2_ActionId">
    <vt:lpwstr>4deeacb1-424f-4d07-b2a0-21947799ccde</vt:lpwstr>
  </property>
  <property fmtid="{D5CDD505-2E9C-101B-9397-08002B2CF9AE}" pid="8" name="MSIP_Label_42db914b-f645-4e5d-b6e4-5eb2ce262ca2_ContentBits">
    <vt:lpwstr>2</vt:lpwstr>
  </property>
  <property fmtid="{D5CDD505-2E9C-101B-9397-08002B2CF9AE}" pid="9" name="MSIP_Label_42db914b-f645-4e5d-b6e4-5eb2ce262ca2_Tag">
    <vt:lpwstr>10, 3, 0, 1</vt:lpwstr>
  </property>
</Properties>
</file>